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35" yWindow="150" windowWidth="9315" windowHeight="7245" activeTab="0"/>
  </bookViews>
  <sheets>
    <sheet name="Приложение 1" sheetId="1" r:id="rId1"/>
    <sheet name="источники" sheetId="2" r:id="rId2"/>
    <sheet name="коды" sheetId="3" r:id="rId3"/>
  </sheets>
  <externalReferences>
    <externalReference r:id="rId6"/>
    <externalReference r:id="rId7"/>
  </externalReferences>
  <definedNames>
    <definedName name="госпошл">'коды'!$F$28</definedName>
    <definedName name="ед">'коды'!$F$15</definedName>
    <definedName name="един">'коды'!$F$19</definedName>
    <definedName name="ЕНВД" localSheetId="0">'[2]коды'!$F$18</definedName>
    <definedName name="ЕНВД">'коды'!$F$19</definedName>
    <definedName name="ЕСН" localSheetId="0">'[2]коды'!$F$14</definedName>
    <definedName name="ЕСН">'коды'!$F$15</definedName>
    <definedName name="задолж">'коды'!$F$32</definedName>
    <definedName name="земельный">'коды'!$F$22</definedName>
    <definedName name="имущество">'коды'!$F$21</definedName>
    <definedName name="нд">'коды'!$F$7</definedName>
    <definedName name="НДФЛ" localSheetId="0">'[2]коды'!$F$6</definedName>
    <definedName name="НДФЛ">'коды'!$F$7</definedName>
  </definedNames>
  <calcPr fullCalcOnLoad="1"/>
</workbook>
</file>

<file path=xl/comments1.xml><?xml version="1.0" encoding="utf-8"?>
<comments xmlns="http://schemas.openxmlformats.org/spreadsheetml/2006/main">
  <authors>
    <author>tanusha</author>
    <author>***</author>
  </authors>
  <commentList>
    <comment ref="A18" authorId="0">
      <text>
        <r>
          <rPr>
            <b/>
            <sz val="8"/>
            <rFont val="Tahoma"/>
            <family val="2"/>
          </rPr>
          <t>106 06012 04 0000 110</t>
        </r>
        <r>
          <rPr>
            <sz val="8"/>
            <rFont val="Tahoma"/>
            <family val="2"/>
          </rPr>
          <t xml:space="preserve"> - по ставке 0,3%
</t>
        </r>
        <r>
          <rPr>
            <b/>
            <sz val="8"/>
            <rFont val="Tahoma"/>
            <family val="2"/>
          </rPr>
          <t>106 06022 04 0000 110</t>
        </r>
        <r>
          <rPr>
            <sz val="8"/>
            <rFont val="Tahoma"/>
            <family val="2"/>
          </rPr>
          <t xml:space="preserve"> - по ставке 1,5%
</t>
        </r>
      </text>
    </comment>
    <comment ref="A21" authorId="1">
      <text>
        <r>
          <rPr>
            <sz val="11"/>
            <color indexed="10"/>
            <rFont val="Tahoma"/>
            <family val="2"/>
          </rPr>
          <t xml:space="preserve">
Уточнить код!!!!!</t>
        </r>
      </text>
    </comment>
  </commentList>
</comments>
</file>

<file path=xl/comments3.xml><?xml version="1.0" encoding="utf-8"?>
<comments xmlns="http://schemas.openxmlformats.org/spreadsheetml/2006/main">
  <authors>
    <author>tanusha</author>
    <author>***</author>
  </authors>
  <commentList>
    <comment ref="B26" authorId="0">
      <text>
        <r>
          <rPr>
            <b/>
            <sz val="8"/>
            <rFont val="Tahoma"/>
            <family val="2"/>
          </rPr>
          <t>tanusha:</t>
        </r>
        <r>
          <rPr>
            <sz val="8"/>
            <rFont val="Tahoma"/>
            <family val="2"/>
          </rPr>
          <t xml:space="preserve">
Ошибочно поступила сумма</t>
        </r>
      </text>
    </comment>
    <comment ref="C18" authorId="1">
      <text>
        <r>
          <rPr>
            <b/>
            <sz val="8"/>
            <rFont val="Tahoma"/>
            <family val="2"/>
          </rPr>
          <t>налог учитывается  в прочих налоговых</t>
        </r>
      </text>
    </comment>
  </commentList>
</comments>
</file>

<file path=xl/sharedStrings.xml><?xml version="1.0" encoding="utf-8"?>
<sst xmlns="http://schemas.openxmlformats.org/spreadsheetml/2006/main" count="487" uniqueCount="428">
  <si>
    <t>18210904040011000110 /18210904040012000110/18210904040013000110/18210904040014000110</t>
  </si>
  <si>
    <t xml:space="preserve">18210904050040000110/18210904050041000110/18210904050042000110/18210904050043000110 /18210904050044000110 </t>
  </si>
  <si>
    <t>18210906030020000110/18210906030021000110/18210906030022000110/18210906030023000110/18210906030024000110</t>
  </si>
  <si>
    <t>118210901020041000110/18210901020042000110/18210901020043000110/18210901020044000110</t>
  </si>
  <si>
    <t>18210907030040000110/18210907030041000110/18210907030042000110/18210907030043000110/18210907030044000110</t>
  </si>
  <si>
    <t>18210907040030000110/18210907040031000110/18210907040032000110/18210907040033000110/18210907040034000110</t>
  </si>
  <si>
    <t>09220202051040000151</t>
  </si>
  <si>
    <t>Субвенции бюджетам городских округов на содержание ребенка в  семье  опекуна  и приемной семье, а также на оплату труда приемному родителю</t>
  </si>
  <si>
    <t xml:space="preserve"> - налог на имущество физических лиц, взимаемый по ставкам, применяемым к объектам налогообложения, расположенным в границах городских округов</t>
  </si>
  <si>
    <t>Задолженность и перерасчеты по отмененным налогам, сборам и иным обязательным платежам</t>
  </si>
  <si>
    <t>Прочие местные налоги и сборы, мобилизируемые на территориях городских округов</t>
  </si>
  <si>
    <t>Субвенции бюджетам городских округов на внедрение инновационных образовательных программ в муниципальных общеобразовательных учреждениях</t>
  </si>
  <si>
    <t>09220202052040000151</t>
  </si>
  <si>
    <t xml:space="preserve"> - 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</si>
  <si>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 субвенции бюджетам городских округов на ежемесячное денежное вознаграждение за классное руководство</t>
  </si>
  <si>
    <t>Средства бюджетов городских округов,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 в том числе:</t>
  </si>
  <si>
    <t>Приложение № 1</t>
  </si>
  <si>
    <t>к отчету об исполнении бюджета за 2007 год</t>
  </si>
  <si>
    <t>утвержденному решением Рубцовского городского Совета</t>
  </si>
  <si>
    <t>депутатов Алтайского края от 19.06.2008 № 746</t>
  </si>
  <si>
    <t xml:space="preserve"> - средства бюджетам муниципальных районов и городских округов на компенсационные выплаты на питание учащимся, обучающимся в муниципальных общеобразовательных учреждениях, нуждающимся в социальной поддержке в соответствии с законом Алтайского края от 5 марта 2005 года № 10-ЗС «О компенсационных выплатах на питание студентам и обучающимся в краевых государственных, муниципальных общеобразовательных учреждениях, в учреждениях начального профессионального и среднего профессионального образования, нуждающимся в социальной поддержке» и в соответствии с законом Алтайского края «О дополнительных мерах социальной поддержки многодетных семей в Алтайском крае»</t>
  </si>
  <si>
    <t>Субвенции бюджетам городских округов на выплату единовременных пособий при всех формах устройства детей, лишенных родительского попечения, в семью</t>
  </si>
  <si>
    <t>09220204008040000151</t>
  </si>
  <si>
    <t xml:space="preserve">Прочие субсидии бюджетам городских округов </t>
  </si>
  <si>
    <t>Субсидии бюджетам городских округов на предоставление субсидий молодым семьям для приобретения жилья</t>
  </si>
  <si>
    <t>00010000000000000000</t>
  </si>
  <si>
    <t>ДОХОДЫ (по бух.отчету)</t>
  </si>
  <si>
    <t>Невыясненные поступления (платежка)</t>
  </si>
  <si>
    <t>Невыясненные поступления (ппд)</t>
  </si>
  <si>
    <t>07430201040040000130</t>
  </si>
  <si>
    <t xml:space="preserve"> - оздоровительный цетр (физкультурно-спортивный комплекс)</t>
  </si>
  <si>
    <t xml:space="preserve"> - противотубдиспансер, перепрофилирование инфекционного корпуса</t>
  </si>
  <si>
    <t xml:space="preserve"> - обеспечение жильем при улучшение жилищных условий молодых семей в Алтайском крае</t>
  </si>
  <si>
    <t xml:space="preserve"> - ул.Красная, 95, капремонт общежития № 3</t>
  </si>
  <si>
    <t>09211618040040000140</t>
  </si>
  <si>
    <t>Денежные взыскания (штрафы) за нарушение бюджетного законодательства (в части бюджетов городских округов)</t>
  </si>
  <si>
    <t>09220204051040000151</t>
  </si>
  <si>
    <t>Субсидии бюджетам городских округов  на  реализацию   мероприятий    федеральных целевых программ</t>
  </si>
  <si>
    <t xml:space="preserve"> 09220204056040000151</t>
  </si>
  <si>
    <t>Субсидии бюджетам городских округов  на проведение капитального ремонта многоквартирных домов</t>
  </si>
  <si>
    <t>18211608000013000140/18211608000010000140/14111608000010000140</t>
  </si>
  <si>
    <t>Субсидия г.Рубцовску на модернизацию котельной N4 по ул.Оросительной, 217.Пост.Адм.края от 29.12.2006 N541</t>
  </si>
  <si>
    <t xml:space="preserve"> - субсидия г.Рубцовску на модернизацию котельной N4 по ул.Оросительной, 217.Пост.Адм.края от 29.12.2006 N541</t>
  </si>
  <si>
    <t>09220204028040000151</t>
  </si>
  <si>
    <t>Субсидии бюджетам городских округов  на модернизацию   объектов    коммунальной инфраструктуры</t>
  </si>
  <si>
    <t>на 01.11.2007</t>
  </si>
  <si>
    <t>Поступления декабря</t>
  </si>
  <si>
    <t>Факт 2007 года</t>
  </si>
  <si>
    <t>09206010100040000430</t>
  </si>
  <si>
    <t>субсидия на приобретение и сборку машинокомплектов троллейбусов.Пост.Адм. края от 29.12.2006 N541 в ред.от 20.11.2007 N538</t>
  </si>
  <si>
    <t xml:space="preserve"> - субсидия на обеспечение жильем детей-сирот и детей,оставш.без попечения родителей.Расп.Адм. края от 20.12.2007 N 599-р</t>
  </si>
  <si>
    <t>1 00 00000 00 0000 000</t>
  </si>
  <si>
    <t>1 01 00000 00 0000 000</t>
  </si>
  <si>
    <t>1 01 02000 01 0000 110</t>
  </si>
  <si>
    <t>1 05 00000 00 0000 000</t>
  </si>
  <si>
    <t>1 05 01000 00 0000 110</t>
  </si>
  <si>
    <t>1 05 02000 02 0000 110</t>
  </si>
  <si>
    <t>1 06 00000 00 0000 000</t>
  </si>
  <si>
    <t>1 06 01020 04 0000 110</t>
  </si>
  <si>
    <t>1 06 06000 00 0000 110</t>
  </si>
  <si>
    <t xml:space="preserve">1 08 00000 00 0000 000 </t>
  </si>
  <si>
    <t>1 11 00000 00 0000 000</t>
  </si>
  <si>
    <t>1 11 03040 04 0000 120</t>
  </si>
  <si>
    <t>1 11 05011 04 0000 120</t>
  </si>
  <si>
    <t>1 11 05012 04 0000 120</t>
  </si>
  <si>
    <t>1 11 05024 04 0000 120</t>
  </si>
  <si>
    <t>1 11 05034 04 0000 120</t>
  </si>
  <si>
    <t>1 11 07014 04 0000 120</t>
  </si>
  <si>
    <t>1 11 08044 04 0000 120</t>
  </si>
  <si>
    <t>1 12 00000 00 0000 000</t>
  </si>
  <si>
    <t>1 12 01000 01 0000 120</t>
  </si>
  <si>
    <t>1 13 00000 00 0000 120</t>
  </si>
  <si>
    <t>1 13 02023 04 0000 130</t>
  </si>
  <si>
    <t>1 14 00000 00 0000 000</t>
  </si>
  <si>
    <t>1 14 02000 00 0000 000</t>
  </si>
  <si>
    <t>1 15 00000 00 0000 000</t>
  </si>
  <si>
    <t>1 16 00000 00 0000 000</t>
  </si>
  <si>
    <t>1 17 00000 00 0000 000</t>
  </si>
  <si>
    <t>092119040000040000151</t>
  </si>
  <si>
    <t>,</t>
  </si>
  <si>
    <t>Дотация из краевого бюджета, в том числе:</t>
  </si>
  <si>
    <t xml:space="preserve"> - дотация бюджетам городских округов на выравнивание уровня бюджетной обеспеченности из краевого фонда финансовой поддержки поселений</t>
  </si>
  <si>
    <t xml:space="preserve"> - дотация на выравнивание уровня бюджетной обеспеченности бюджетам городских округов из краевого фонда финансовой поддержки муниципальных районов,городских округов</t>
  </si>
  <si>
    <t xml:space="preserve"> - дотация бюджетам городских округов на поддержку мер по обеспечению сбалансированности бюджетов</t>
  </si>
  <si>
    <t xml:space="preserve"> - оздоровительный центр (физкультурно-спортивный комплекс)</t>
  </si>
  <si>
    <t xml:space="preserve"> - субсидия на приобретение и сборку машинокомплектов троллейбусов. Постановление администрации края от 29.12.2006 N 541 в ред.от 20.11.2007 N538 </t>
  </si>
  <si>
    <t xml:space="preserve"> - противотуберкулезный диспансер, перепрофилирование инфекционного корпуса</t>
  </si>
  <si>
    <t xml:space="preserve"> - обеспечение жильем при улучшении жилищных условий молодых семей в Алтайском крае</t>
  </si>
  <si>
    <t xml:space="preserve"> - субсидии бюджетам муниципальных районов и городских округов на ремонт объектов муниципальной собственности</t>
  </si>
  <si>
    <t xml:space="preserve"> - субвенции на оплату жилищно-коммунальных услуг отдельным категориям граждан, предусмотренных Федеральным законом «О социальной защите инвалидов в Российской Федерации», Федеральным законом «О ветеранах», Законом Российской Федерации «О социальной защите граждан, подвергшихся воздействию радиации вследствие катастрофы на Чернобыльской  АЭС», Федеральным законом «О социальной защите граждан Российской Федерации, подвергшихся радиации вследствие аварии в 1957 году на производственном объединении «Маяк» и сбросов радиоактивных отходов в реку Теча» и Федеральным законом «О социальных гарантиях гражданам, подвергшимся радиационному воздействию вследствие ядерных испытаний на Семипалатинском полигоне»</t>
  </si>
  <si>
    <t xml:space="preserve"> - субвенции бюджетам городских округов на осуществление федеральных полномочий по государственной регистрации актов гражданского состояния</t>
  </si>
  <si>
    <t xml:space="preserve"> - субсидия на обеспечение жильем детей-сирот и детей, оставшихся без попечения родителей. Распоряжение администрации. края от 20.12.2007 N 599-р</t>
  </si>
  <si>
    <t>Исполнение года, %</t>
  </si>
  <si>
    <t>тыс.рублей</t>
  </si>
  <si>
    <t xml:space="preserve">Код </t>
  </si>
  <si>
    <t>Источники внутреннего финансирования дефицита (+), профицита (-) бюджета:</t>
  </si>
  <si>
    <t>02 01 00 00 00 0000 700</t>
  </si>
  <si>
    <t>Получение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 указанным в валюте Российской Федерации, в том числе:</t>
  </si>
  <si>
    <t>02 01 01 00 04 0000 710</t>
  </si>
  <si>
    <t>02 01 02 00 04 0000 710</t>
  </si>
  <si>
    <t>02 01 00 00 00 0000 800</t>
  </si>
  <si>
    <t>Погашение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 указанным в валюте Российской Федерации, в том числе:</t>
  </si>
  <si>
    <t>02 01 01 00 04 0000 810</t>
  </si>
  <si>
    <t>02 01 02 00 04 0000 810</t>
  </si>
  <si>
    <t>06 01 02 00 04 0000 430</t>
  </si>
  <si>
    <t>Поступления от продажи земельных участков, государственная собственность на которые  не разграничена, расположенных в границах городских округов (за исключением земельных участков, предназначенных для жилищного строительства)</t>
  </si>
  <si>
    <t>08 00 00 00 00 0000 000</t>
  </si>
  <si>
    <t>Разница в остатках</t>
  </si>
  <si>
    <t>бюджета 2007 года</t>
  </si>
  <si>
    <t>к отчету об исполнении</t>
  </si>
  <si>
    <t>Приложение 4</t>
  </si>
  <si>
    <t xml:space="preserve"> "Город Рубцовск" Алтайского края за 2007 год</t>
  </si>
  <si>
    <t>Источники внутреннего финансирования дефицита бюджета муниципального образования "Город Рубцовск" Алтайского края за 2007 год</t>
  </si>
  <si>
    <t xml:space="preserve"> - субвенции бюджетам городских  округов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</si>
  <si>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 xml:space="preserve"> - субвенции бюджетам городских округов на обеспечение мер социальной поддержки ветеранов труда и тружеников тыла</t>
  </si>
  <si>
    <t xml:space="preserve"> - субвенции бюджетам городских округов на предоставление мер социальной поддержки реабилитированным лицам и лицам, признанным пострадавшим от политических репрессий </t>
  </si>
  <si>
    <t xml:space="preserve"> - субвенции бюджетам городских округов на обеспечение жильем отдельных категорий граждан</t>
  </si>
  <si>
    <t xml:space="preserve"> - субвенции бюджетам городских округов на выплату единовременных пособий при всех  формах   устройства   детей,   лишенных родительского попечения, в семью</t>
  </si>
  <si>
    <t xml:space="preserve"> - субвенции для выплаты гражданам  субсидий на оплату жилого помещения и коммунальных услуг</t>
  </si>
  <si>
    <t xml:space="preserve"> - субвенции на обеспечение деятельности образовательных учреждений для детей-сирот и  детей, оставшихся без попечения родителей</t>
  </si>
  <si>
    <t xml:space="preserve"> - субвенции на обеспечение деятельности специальных (коррекционных) образовательных учреждений для обучающихся воспитанников с отклонениями в развитии</t>
  </si>
  <si>
    <t xml:space="preserve"> - субвенции  на оказание специализированной медицинской помощи в краевых специализированных  центрах, отделениях (лабораториях) муниципальных организаций здравоохранения</t>
  </si>
  <si>
    <t xml:space="preserve"> - субвенции на организацию тушения пожаров (за исключением лесных пожаров, пожаров на объектах критически важных для национальной безопасности страны, других особо важных пожароопасных объектах, особо ценных объектах культурного наследия России, перечень которых утверждается Правительством Российской Федерации, а также при проведении мероприятий федерального уровня с массовым сосредоточением людей)</t>
  </si>
  <si>
    <t xml:space="preserve"> - субвенции на обеспечение мер социальной поддержки малоимущих граждан</t>
  </si>
  <si>
    <t xml:space="preserve"> - субвенции на функционирование комиссий по делам несовершеннолетних и защите их прав</t>
  </si>
  <si>
    <t xml:space="preserve"> - субвенции на функционирование административных комиссий при местных администрациях</t>
  </si>
  <si>
    <t xml:space="preserve"> - субвенция на лицензирование розничной продажи алкогольной продукции</t>
  </si>
  <si>
    <t xml:space="preserve"> -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</si>
  <si>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 xml:space="preserve"> - субвенции бюджетам городских округов на содержание ребенка в семье опекуна и приемной семье, а также на оплату труда приемному родителю </t>
  </si>
  <si>
    <t xml:space="preserve"> - субвенции бюджетам городских округов на внедрение инновационных образовательных программ в муниципальных общеобразовательных учреждениях</t>
  </si>
  <si>
    <t xml:space="preserve"> - 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</si>
  <si>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2 02 02009 04 0000 151 </t>
  </si>
  <si>
    <t xml:space="preserve"> - 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Российской Федерации</t>
  </si>
  <si>
    <t>2 02 03999 04 0000 151</t>
  </si>
  <si>
    <t xml:space="preserve"> - 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субъекта Российской Федерации</t>
  </si>
  <si>
    <t xml:space="preserve"> - прочие субвенции, зачисляемые в бюджеты городских округов (субвенция на реализацию Федерального закона от 9 января 1997 года № 5-ФЗ "О предоставлении социальных гарантий Героям Социалистического Труда и полным кавалерам ордена Трудовой славы")</t>
  </si>
  <si>
    <t>Субсидии, в том числе:</t>
  </si>
  <si>
    <t>2 02 04005 04 0000 151</t>
  </si>
  <si>
    <t xml:space="preserve"> - субсидии бюджетам городских округов  на мероприятия  по организации оздоровительной кампании детей</t>
  </si>
  <si>
    <t>2 02 04008 04 0000 151</t>
  </si>
  <si>
    <t xml:space="preserve"> - субсидии бюджетам городских округов на предоставление субсидий молодым семьям для приобретения жилья</t>
  </si>
  <si>
    <t>2 02 04028 04 0000 151</t>
  </si>
  <si>
    <t xml:space="preserve"> - субсидии бюджетам городских округов  на модернизацию   объектов    коммунальной инфраструктуры</t>
  </si>
  <si>
    <t xml:space="preserve"> - субсидии бюджетам городских округов  на проведение капитального ремонта многоквартирных домов</t>
  </si>
  <si>
    <t>2 02 04999 04 0000 151</t>
  </si>
  <si>
    <t xml:space="preserve"> - прочие субсидии бюджетам городских округов </t>
  </si>
  <si>
    <t>2 02 09023 04 0000 151</t>
  </si>
  <si>
    <t>Итого доходов</t>
  </si>
  <si>
    <t>1 09 00000 00 0000 000</t>
  </si>
  <si>
    <t>1 09 07050 04 0000 110</t>
  </si>
  <si>
    <t>1 19 040000 04 0000 151</t>
  </si>
  <si>
    <t>2 07 04000 04 0000 180</t>
  </si>
  <si>
    <t>2 02 01001 04 0000 151</t>
  </si>
  <si>
    <t>2 02 01003 04 0000 151</t>
  </si>
  <si>
    <t>2 02 02025 04 0000 151</t>
  </si>
  <si>
    <t>2 02 04056 04 0000 151</t>
  </si>
  <si>
    <t>2 02 02002 04 0000 151</t>
  </si>
  <si>
    <t>2 02 02004 04 0000 151</t>
  </si>
  <si>
    <t>2 02 02008 04 0000 151</t>
  </si>
  <si>
    <t>2 02 02010 04 0000 151</t>
  </si>
  <si>
    <t>2 02 02016 04 0000 151</t>
  </si>
  <si>
    <t>2 02 02023 04 0000 151</t>
  </si>
  <si>
    <t>2 02 02028 04 0000 151</t>
  </si>
  <si>
    <t xml:space="preserve">2 02 02039 04 0000 151 </t>
  </si>
  <si>
    <t>2 02 02038 04 0000 151</t>
  </si>
  <si>
    <t>2 02 02040 04 0000 151</t>
  </si>
  <si>
    <t>2 02 02043 04 0000 151</t>
  </si>
  <si>
    <t>2 02 02051 04 0000 151</t>
  </si>
  <si>
    <t>2 02 02052 04 0000 151</t>
  </si>
  <si>
    <t>2 02 02053 04 0000 151</t>
  </si>
  <si>
    <t>Налоги на совокупный доход</t>
  </si>
  <si>
    <t>Налоги на имущество</t>
  </si>
  <si>
    <t xml:space="preserve"> </t>
  </si>
  <si>
    <t xml:space="preserve"> - налог на доходы  физических лиц </t>
  </si>
  <si>
    <t xml:space="preserve"> - земельный налог </t>
  </si>
  <si>
    <t xml:space="preserve"> Н А И М Е Н О В А Н И Е </t>
  </si>
  <si>
    <t>Налоги на прибыль, доходы</t>
  </si>
  <si>
    <t>Плата за негативное воздействие на окружающую среду</t>
  </si>
  <si>
    <t>Административные платежи и сборы</t>
  </si>
  <si>
    <t>Прочие неналоговые доходы</t>
  </si>
  <si>
    <t>Итого</t>
  </si>
  <si>
    <t>Неналоговые доходы</t>
  </si>
  <si>
    <t>Налоговые доходы</t>
  </si>
  <si>
    <t>Продажа земли</t>
  </si>
  <si>
    <t>НАИМЕНОВАНИЕ ДОХОДА</t>
  </si>
  <si>
    <t xml:space="preserve">Поступило </t>
  </si>
  <si>
    <t>с начала года</t>
  </si>
  <si>
    <t>НАЛОГОВЫЕ ДОХОДЫ</t>
  </si>
  <si>
    <t>НАЛОГИ НА СОВОКУПНЫЙ ДОХОД</t>
  </si>
  <si>
    <t>Единый налог, взимаемый в связи с применением упрощенной системы</t>
  </si>
  <si>
    <t>Единый налог на вмененный доход</t>
  </si>
  <si>
    <t>НАЛОГИ НА ИМУЩЕСТВО</t>
  </si>
  <si>
    <t>Налог на имущество физических лиц</t>
  </si>
  <si>
    <t xml:space="preserve">Задолженность и перерасчеты по отмененным налогам </t>
  </si>
  <si>
    <t>Налог на имущество предприятий</t>
  </si>
  <si>
    <t>Налог с продаж</t>
  </si>
  <si>
    <t>Прочие налоги и сборы</t>
  </si>
  <si>
    <t>Налог на рекламу</t>
  </si>
  <si>
    <t>Прочие местные налоги и сборы</t>
  </si>
  <si>
    <t>НЕНАЛОГОВЫЕ ДОХОДЫ</t>
  </si>
  <si>
    <t>Доходы от использования имущества, находящегося в государственной и муниципальной собственности</t>
  </si>
  <si>
    <t>Штрафные санкции (092, 177, 188, 192)</t>
  </si>
  <si>
    <t>КБК</t>
  </si>
  <si>
    <t>Государственная пошлина за разрешение на размещение наруж.рекламы</t>
  </si>
  <si>
    <t>за месяц</t>
  </si>
  <si>
    <t xml:space="preserve">  НДФЛ с доходов,   облагаемых по налоговой ставке 13%</t>
  </si>
  <si>
    <t xml:space="preserve">  НДФЛ с доходов, полученных физ. лицами, не явл.налог.резидентами РФ</t>
  </si>
  <si>
    <t xml:space="preserve">  НДФЛ с доходов,   полученных в виде выигрышей и призов  </t>
  </si>
  <si>
    <t xml:space="preserve">  НДФЛ с доходов, получ. в виде % по облигациям с ипотечным  покрытием</t>
  </si>
  <si>
    <t>09211108044040000120</t>
  </si>
  <si>
    <t>********************</t>
  </si>
  <si>
    <t>00010100000010000000</t>
  </si>
  <si>
    <t>00010500000010000000</t>
  </si>
  <si>
    <t>18210501000010000110</t>
  </si>
  <si>
    <t>00010600000000000000</t>
  </si>
  <si>
    <t xml:space="preserve">Земельный налог, по ставке 0,3% </t>
  </si>
  <si>
    <t>18210606000000000110</t>
  </si>
  <si>
    <t xml:space="preserve">Земельный налог: </t>
  </si>
  <si>
    <t>00010800000000000000</t>
  </si>
  <si>
    <t>Земельный налог (по обязательствам, возникшим до 1 января 2006 года)</t>
  </si>
  <si>
    <t>Прочие налоги и сборы (по отмененным местным налогам и сборам)</t>
  </si>
  <si>
    <t>Целевые сборы с граждан и   предприятий,   учрежд.,орг.на содержание милиции</t>
  </si>
  <si>
    <t>Лицензионный сбор за право торговли спиртными напитками</t>
  </si>
  <si>
    <t>00011100000000000000</t>
  </si>
  <si>
    <t>09211103040040000120</t>
  </si>
  <si>
    <t>09211105012040000120</t>
  </si>
  <si>
    <t>09211105034040000120</t>
  </si>
  <si>
    <t>09211107014040000120</t>
  </si>
  <si>
    <t>Прочие поступления от исп.имущества,наход.собственности городск.округов</t>
  </si>
  <si>
    <t>49811201000010000120</t>
  </si>
  <si>
    <t>09211302023040000130</t>
  </si>
  <si>
    <t>00011400000000000000</t>
  </si>
  <si>
    <t>Доходы от продажи материальных и нематериальных активов</t>
  </si>
  <si>
    <t>09211401040040000410</t>
  </si>
  <si>
    <t>Доходы бюджетов городских округов от продажи квартир</t>
  </si>
  <si>
    <r>
      <t xml:space="preserve"> </t>
    </r>
    <r>
      <rPr>
        <sz val="6"/>
        <rFont val="Arial"/>
        <family val="2"/>
      </rPr>
      <t xml:space="preserve"> НДФЛ с доходов, получ. в виде дивидендов от долевого участия в деятельности организаций</t>
    </r>
  </si>
  <si>
    <t>09211402031040000410</t>
  </si>
  <si>
    <t>09211402031040000440</t>
  </si>
  <si>
    <t>09211402032040000410</t>
  </si>
  <si>
    <t>09211402032040000440</t>
  </si>
  <si>
    <t>09211402033040000410</t>
  </si>
  <si>
    <t>09211402033040000440</t>
  </si>
  <si>
    <t>Доходы бюджетов городских округов от продажи нематериальных активов</t>
  </si>
  <si>
    <t>09211623040040000140</t>
  </si>
  <si>
    <t>09211701040040000180</t>
  </si>
  <si>
    <t>09206010000040000430</t>
  </si>
  <si>
    <t xml:space="preserve"> - единый налог, взимаемый в связи с применением упрощенной системы налогообложения  </t>
  </si>
  <si>
    <t xml:space="preserve"> - единый налог на вмененный доход для отдельных видов деятельности</t>
  </si>
  <si>
    <t xml:space="preserve">Доходы от использования имущества, находящегося  в государственной и муниципальной собственности: </t>
  </si>
  <si>
    <t>Платежи при пользовании природными ресурсами</t>
  </si>
  <si>
    <t>Доходы от оказания платных услуг и компенсаций затрат государства</t>
  </si>
  <si>
    <t>Дотация из краевого бюджета</t>
  </si>
  <si>
    <t>Доходы от сдачи в аренду имущества, наход.в оперативном управлении органов управления ГО и созданных ими учреждений и в хозяйственном ведении МУП</t>
  </si>
  <si>
    <t>Доходы от возмещения ущерба при возникновении страховых случаев</t>
  </si>
  <si>
    <t xml:space="preserve">Проценты, получ.от предоставл.бюджетных кредитов внутри страны </t>
  </si>
  <si>
    <t>Единый налог, взим. (в качестве объекта налогообложения доходы)</t>
  </si>
  <si>
    <t>Единый налог, взим.(в кач.объекта налогообл.дох-ы уменьшенные на величину расходов)</t>
  </si>
  <si>
    <t xml:space="preserve"> Прочие поступления от денежных взысканий (штрафов) </t>
  </si>
  <si>
    <t>Денежные взыскания (штрафы) за нарушение  законодательства о примен.ККТ</t>
  </si>
  <si>
    <t>Денежные взыскания (штрафы) за наруш.законод.о налогах и сборах.</t>
  </si>
  <si>
    <t xml:space="preserve">Денежные взыскания (штрафы) за административ.правонаруш.в области налогов </t>
  </si>
  <si>
    <t>Сборы за выдачу ОМС лицензий на розничную продажу алкогольной продукции</t>
  </si>
  <si>
    <t>00011600000000000000</t>
  </si>
  <si>
    <t>00010900000000000000</t>
  </si>
  <si>
    <t>Доходы от реализ.иного имущества, находящегося в собств.ГО (материальные запасы)</t>
  </si>
  <si>
    <r>
      <t xml:space="preserve">Доходы от реализ.иного имущ, наход. в собств.ГО (основные средства - </t>
    </r>
    <r>
      <rPr>
        <b/>
        <sz val="7"/>
        <rFont val="Arial"/>
        <family val="2"/>
      </rPr>
      <t>приватизация</t>
    </r>
    <r>
      <rPr>
        <sz val="7"/>
        <rFont val="Arial"/>
        <family val="2"/>
      </rPr>
      <t>)</t>
    </r>
  </si>
  <si>
    <r>
      <t xml:space="preserve">Доходы бюджетов ГО от реализ.имущ., наход. в оперативном управлении учрежд, наход. в ведении органов управления ГО (основн.средства - </t>
    </r>
    <r>
      <rPr>
        <b/>
        <sz val="7"/>
        <color indexed="17"/>
        <rFont val="Arial"/>
        <family val="2"/>
      </rPr>
      <t>Бюдж.учр</t>
    </r>
    <r>
      <rPr>
        <sz val="7"/>
        <color indexed="17"/>
        <rFont val="Arial"/>
        <family val="2"/>
      </rPr>
      <t>)</t>
    </r>
  </si>
  <si>
    <t>Доходы от реализ.имущ. МУП, созданных ГО(материальные запасы)</t>
  </si>
  <si>
    <t>Доходы от реализации имущества МУП, созданных ГО (основные средства)</t>
  </si>
  <si>
    <t>Арендная плата и поступл. (жил.строит)</t>
  </si>
  <si>
    <t>Арендная плата и поступл.от продажи права на заключение дог.аренды за земли до разграничения гос.собств.на землю (за искл. жил.строит)</t>
  </si>
  <si>
    <r>
      <t>Доходы бюджетов ГО от реализ.имущ, наход...(материальные запасы -</t>
    </r>
    <r>
      <rPr>
        <b/>
        <sz val="7"/>
        <color indexed="17"/>
        <rFont val="Arial"/>
        <family val="2"/>
      </rPr>
      <t xml:space="preserve"> Бюдж.учр</t>
    </r>
    <r>
      <rPr>
        <sz val="7"/>
        <color indexed="17"/>
        <rFont val="Arial"/>
        <family val="2"/>
      </rPr>
      <t>)</t>
    </r>
  </si>
  <si>
    <t>Доходы от перечисления части прибыли</t>
  </si>
  <si>
    <t>09211404040040000420</t>
  </si>
  <si>
    <t>Государственная пошлина (188, 082, 092, 182)</t>
  </si>
  <si>
    <t xml:space="preserve">09211705040040000180 </t>
  </si>
  <si>
    <t>09211502040040000140</t>
  </si>
  <si>
    <t>00011300000000000000</t>
  </si>
  <si>
    <t>Доходы от оказания платных услуг и компенсации затрат государства</t>
  </si>
  <si>
    <t>Платежи, взимаем.организациями ГО за выполнение определенных функций</t>
  </si>
  <si>
    <t xml:space="preserve">Государственная пошлина судов </t>
  </si>
  <si>
    <t>Гос.пошлина за государственную регистрацию транспортных средств</t>
  </si>
  <si>
    <t xml:space="preserve"> - проценты, полученные от предоставления бюджетных кредитов внутри страны за счет средств бюджетов городских округов</t>
  </si>
  <si>
    <t xml:space="preserve"> - 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  </t>
  </si>
  <si>
    <t xml:space="preserve"> -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</si>
  <si>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 прочие поступления от использования имущества, находящегося в собственности городских округов</t>
  </si>
  <si>
    <t xml:space="preserve"> - плата за негативное воздействие на окружающую среду</t>
  </si>
  <si>
    <t xml:space="preserve"> - доходы от реализации имущества, находящегося в государственной и муниципальной собственности</t>
  </si>
  <si>
    <t>ВСЕГО СОБСТВЕННЫХ ДОХОДОВ</t>
  </si>
  <si>
    <t>Денежные взыскания (штрафы) за нарушение ФЗ "О пожарной безопасности"</t>
  </si>
  <si>
    <t>17711627000010000140</t>
  </si>
  <si>
    <t>18210102040010000110/18210102040011000110/18210102040012000110/18210102040013000110</t>
  </si>
  <si>
    <t>18210102050010000110/18210102050011000110/18210102050012000110/18210102050013000110</t>
  </si>
  <si>
    <t>18210907000030000110/18210907000031000110/18210907000032000110/18210907000033000110</t>
  </si>
  <si>
    <t>18211603010010000140/18211603010013000140</t>
  </si>
  <si>
    <t>18211603030010000140/18211603030013000140</t>
  </si>
  <si>
    <t>18211606000010000140/18211606000013000140</t>
  </si>
  <si>
    <t>09210807150010000110/09210807150011000110</t>
  </si>
  <si>
    <r>
      <t xml:space="preserve">ДОХОДЫ </t>
    </r>
    <r>
      <rPr>
        <b/>
        <sz val="9"/>
        <rFont val="Arial"/>
        <family val="2"/>
      </rPr>
      <t>(за исключением безвозмездных поступлений из КБ)</t>
    </r>
  </si>
  <si>
    <t>Денежные взыск(штрафы) за администр.правонаруш. в области дорожного движения</t>
  </si>
  <si>
    <t>14111628000010000140</t>
  </si>
  <si>
    <t xml:space="preserve">штрафы за наруш.законод.в обл.обеспеч.санитарно-эпидемиологического благополучия </t>
  </si>
  <si>
    <t>Налог с имущества, переходящего в порядке наследования или дарения</t>
  </si>
  <si>
    <t>10611630000010000140/18811630000010000140</t>
  </si>
  <si>
    <t xml:space="preserve"> Налог на добычу общераспространенных полезных ископаемых</t>
  </si>
  <si>
    <t xml:space="preserve">Земельный налог, по ставке 1,2% </t>
  </si>
  <si>
    <t>18210102010010000110/18210102010011000110/18210102010012000110/18210102010013000110/18210102010014000110</t>
  </si>
  <si>
    <t>00010803010010000110 /18210803010011000110/18210803010010000110/18210803010014000110</t>
  </si>
  <si>
    <t>18210102021010000110/18210102021011000110/18210102021012000110/18210102021013000110/18210102021014000110</t>
  </si>
  <si>
    <t>09211105024040000120</t>
  </si>
  <si>
    <t>Арендная плата и поступления от продажи права на заключение договоров аренды за земли, находящиеся в собственности городских округов</t>
  </si>
  <si>
    <t xml:space="preserve">  НДФЛ с доходов,   облагаемых по налоговой ставке 35%</t>
  </si>
  <si>
    <t>Денежные взыскания (штрафы) за нарушение земельного законодательства</t>
  </si>
  <si>
    <t>07211625060010000140</t>
  </si>
  <si>
    <t>18210501010010000110/18210501010011000110/18210501010012000110/18210501010013000110/18210501010014000110</t>
  </si>
  <si>
    <t>18210501020010000110/18210501020011000110/18210501020012000110/18210501020013000110/18210501020014000110</t>
  </si>
  <si>
    <t>Налоги, сборы и регулярные платежи за пользование природными ресурсами</t>
  </si>
  <si>
    <t>Сбор за пользование объектами животного мира</t>
  </si>
  <si>
    <t>182107**************</t>
  </si>
  <si>
    <t>Единый сельскохозяйственный налог</t>
  </si>
  <si>
    <t>18210502000020000110/18210502000021000110/18210502000022000110/18210502000023000110/18210502000024000110</t>
  </si>
  <si>
    <t>18210601020040000110/18210601020041000110/18210601020042000110/18210601020043000110/18210601020044000110</t>
  </si>
  <si>
    <t>18210606012040000110/18210606012041000110/18210606012042000110/18210606012043000110/18210606012044000110</t>
  </si>
  <si>
    <t>18210606022040000110/18210606022041000110/18210606022042000110/18210606022043000110/18210606022044000110</t>
  </si>
  <si>
    <t>18210906010020000110/18210906010021000110/18210906010022000110/18210906010023000110/18210906010024000110</t>
  </si>
  <si>
    <t>18210704010011000110/18210704010012000110/18210704010014000110</t>
  </si>
  <si>
    <t>18210102022010000110/18210102022011000110/18210102022012000110/18210102022013000110/18210102022014000110</t>
  </si>
  <si>
    <t>18210503000011000110/18210503000013000110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</si>
  <si>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продукции</t>
  </si>
  <si>
    <t>Государственная пошлина, сборы</t>
  </si>
  <si>
    <t xml:space="preserve"> - 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 </t>
  </si>
  <si>
    <t xml:space="preserve"> - 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</si>
  <si>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Штрафы, санкции, возмещение ущерба</t>
  </si>
  <si>
    <t>09211105011040000120</t>
  </si>
  <si>
    <t>09206010200040000430</t>
  </si>
  <si>
    <t>00010807140010000110/08210807140010000110/08210807140011000110/08210807140014000110/18810807140010000110/18810807140011000110</t>
  </si>
  <si>
    <t>Дотации бюджетам городских округов на поддержку мер по обеспечению сбалансированности бюджетов</t>
  </si>
  <si>
    <t>Дотации бюджетам городских округов на выравнивание уровня бюджетной обеспеченности из краевого фонда финансовой поддержки поселений</t>
  </si>
  <si>
    <t>Дотации на выравнивание уровня бюджетной обеспеченности бюджетам городских округов из краевого фонда финансовой поддержки муниципальных районов, городских округов</t>
  </si>
  <si>
    <t xml:space="preserve">Субвенции, в том числе: </t>
  </si>
  <si>
    <t>субвенции бюджетам городских округов на обеспечение мер социальной поддержки ветеранов труда и тружеников тыла</t>
  </si>
  <si>
    <t xml:space="preserve">субвенции бюджетам городских округов на предоставление мер социальной поддержки реабилитированным лицам и лицам, признанным пострадавшим от политических репрессий </t>
  </si>
  <si>
    <t>субвенции на обеспечение деятельности образовательных учреждений для детей-сирот и  детей, оставшихся без попечения родителей</t>
  </si>
  <si>
    <t>субвенции на обеспечение деятельности специальных (коррекционных) образовательных учреждений для обучающихся воспитанников с отклонениями в развитии</t>
  </si>
  <si>
    <t>субвенции  на оказание специализированной медицинской помощи в краевых специализированных  центрах, отделениях (лабораториях) муниципальных организаций здравоохранения</t>
  </si>
  <si>
    <t>субвенции на организацию тушения пожаров (за исключением лесных пожаров, пожаров на объектах критически важных для национальной безопасности страны, других особо важных пожароопасных объектах, особо ценных объектах культурного наследия России, перечень которых утверждается Правительством Российской Федерации, а также при проведении мероприятий федерального уровня с массовым сосредоточением людей)</t>
  </si>
  <si>
    <t>субвенции на обеспечение мер социальной поддержки малоимущих граждан</t>
  </si>
  <si>
    <t>субвенции на функционирование комиссий по делам несовершеннолетних и защите их прав</t>
  </si>
  <si>
    <t>субвенции на функционирование административных комиссий при местных администрациях</t>
  </si>
  <si>
    <t>субвенция на лицензирование розничной продажи алкогольной продукции</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</si>
  <si>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</si>
  <si>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средства бюджетам муниципальных районов и городских округов на компенсационные выплаты на питание учащимся, обучающимся в муниципальных общеобразовательных учреждениях, нуждающимся в социальной поддержке в соответствии с законом Алтайского края от 5 марта 2005 года № 10-ЗС «О компенсационных выплатах на питание студентам и обучающимся в краевых государственных, муниципальных общеобразовательных учреждениях, в учреждениях начального профессионального и среднего профессионального образования, нуждающимся в социальной поддержке» и в соответствии с законом Алтайского края «О дополнительных мерах социальной поддержки многодетных семей в Алтайском крае»</t>
  </si>
  <si>
    <t>субвенции для выплаты гражданам  субсидий на оплату жилого помещения и коммунальных услуг</t>
  </si>
  <si>
    <t>субвенции на оплату жилищно-коммунальных услуг отдельным категориям граждан, предусмотренных Федеральным законом «О социальной защите инвалидов в Российской Федерации», Федеральным законом «О ветеранах», Законом Российской Федерации «О социальной защите граждан, подвергшихся воздействию радиации вследствие катастрофы на Чернобыльской  АЭС», Федеральным законом «О социальной защите граждан Российской Федерации, подвергшихся радиации вследствие аварии в 1957 году на производственном объединении «Маяк» и сбросов радиоактивных отходов в реку Теча» и Федеральным законом «О социальных гарантиях гражданам, подвергшимся радиационному воздействию вследствие ядерных испытаний на Семипалатинском полигоне»</t>
  </si>
  <si>
    <t>субвенции бюджетам городских округов на осуществление федеральных полномочий по государственной регистрации актов гражданского состояния</t>
  </si>
  <si>
    <t>субвенции бюджетам городских  округов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</si>
  <si>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обеспечение жильем отдельных категорий граждан</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</si>
  <si>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</si>
  <si>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</si>
  <si>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Субсидии бюджетам муниципальных районов и городских округов на ремонт объектов муниципальной собственности</t>
  </si>
  <si>
    <t>ИТОГО ДОХОДОВ</t>
  </si>
  <si>
    <t>Налог на прибыль организаций, зачислявшийся до 1 января 2005 года в местные бюджеты, мобилизуемый на территориях городских округов</t>
  </si>
  <si>
    <t>09220202010040000151</t>
  </si>
  <si>
    <t>09220202016040000151</t>
  </si>
  <si>
    <t>09220203999040000151</t>
  </si>
  <si>
    <t>09220202040040000151</t>
  </si>
  <si>
    <t>09220202002040000151</t>
  </si>
  <si>
    <t>09220202004040000151</t>
  </si>
  <si>
    <t>09220202180040000151</t>
  </si>
  <si>
    <t>09220202023040000151</t>
  </si>
  <si>
    <t xml:space="preserve">09220202039040000151 </t>
  </si>
  <si>
    <t>09220204999040000151</t>
  </si>
  <si>
    <t>09220201001040000151</t>
  </si>
  <si>
    <t>09220201003040000151</t>
  </si>
  <si>
    <t>09220202025040000151</t>
  </si>
  <si>
    <t>Средства бюджетов городских округов,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</si>
  <si>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09202010100040000710</t>
  </si>
  <si>
    <t>Бюджетные кредиты, полученные от других бюджетов бюджетной системы Российской Федерации бюджетами городских округов</t>
  </si>
  <si>
    <t>Кредиты, полученные в валюте Российской Федерации от кредитных организаций бюдже-тами городских округов</t>
  </si>
  <si>
    <t>09202010200040000710</t>
  </si>
  <si>
    <t>09202010000000000700</t>
  </si>
  <si>
    <t>Получение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 ука-занным в валюте Российской Федерации</t>
  </si>
  <si>
    <t>09202010000000000800</t>
  </si>
  <si>
    <t>09202010100040000810</t>
  </si>
  <si>
    <t>Источники внутреннего финансирования дефицита бюджета</t>
  </si>
  <si>
    <t>ВСЕГО  ПОСТУПЛЕНИЙ</t>
  </si>
  <si>
    <r>
      <t xml:space="preserve">поступления от продажи земельных участков, предназначенных </t>
    </r>
    <r>
      <rPr>
        <b/>
        <sz val="7"/>
        <rFont val="Arial"/>
        <family val="2"/>
      </rPr>
      <t>для целей жилищного строительства</t>
    </r>
    <r>
      <rPr>
        <sz val="7"/>
        <rFont val="Arial"/>
        <family val="2"/>
      </rPr>
      <t>, находящихся в государственной собственности до разграничения государственной собственности на землю и расположенных в границах городских округов</t>
    </r>
  </si>
  <si>
    <r>
      <t xml:space="preserve">поступления от продажи земельных участков, находящихся в </t>
    </r>
    <r>
      <rPr>
        <b/>
        <sz val="7"/>
        <rFont val="Arial"/>
        <family val="2"/>
      </rPr>
      <t>государственной собственности до разграничения государственной собственности на землю</t>
    </r>
    <r>
      <rPr>
        <sz val="7"/>
        <rFont val="Arial"/>
        <family val="2"/>
      </rPr>
      <t xml:space="preserve"> и расположенных в границах городских округов (за исключением земельных участков, предназначенных для жилищного строительства)</t>
    </r>
  </si>
  <si>
    <t>Погашение кредитов по кредитным соглашениям и договорам, заключенным от имени Российской Федерации, субъектов Российской Федерации, муниципальных образований, государственных внебюджетных фондов, ука-занным в валюте Российской Федерации</t>
  </si>
  <si>
    <t>Кредиты, полученные в валюте Российской Федерации от кредитных организаций бюджетами городских округов</t>
  </si>
  <si>
    <t>Итого контроль по форме pl</t>
  </si>
  <si>
    <t>Контроль доходы</t>
  </si>
  <si>
    <t>09220209023040000151</t>
  </si>
  <si>
    <t>Прочие безвозмездные поступления в бюджеты городских округов от бюджетов субъектов Российской Федерации</t>
  </si>
  <si>
    <t xml:space="preserve"> 07407024230000327223/09201150920000520640</t>
  </si>
  <si>
    <t>09202010200040000810</t>
  </si>
  <si>
    <t>БЕЗВОЗМЕЗДНЫЕ ПОСТУПЛЕНИЯ</t>
  </si>
  <si>
    <t>0922000000000000000</t>
  </si>
  <si>
    <t>09220202028040000151</t>
  </si>
  <si>
    <t>08111625030010000140</t>
  </si>
  <si>
    <t>Денежные взыскания (штрафы) за нарушение законодательства об охране и использовании животного мира</t>
  </si>
  <si>
    <t>09211690040040000140/14111690040040000140/19211690040040000140/49811690040040000140/10611690040040000140/07211690040040000140/04811690040040000140/08111690040040000140/17711690040040000140/18811690040040000140/08211690040040000140/32111690040040000140/30911690040040000140</t>
  </si>
  <si>
    <t>ДОХОДЫ (за исключением безвозмездных поступлений из краевого бюджета)</t>
  </si>
  <si>
    <t>09211303040040000130</t>
  </si>
  <si>
    <t>Прочие доходы от оказания платных услуг получателями средств бюджетов городских округов и компенсации затрат бюджетов городских округов</t>
  </si>
  <si>
    <t>Возврат остатков субвенций и субсидий прошлых лет</t>
  </si>
  <si>
    <t>18210907050040000110/18210907050041000110/18210907050042000110/18210907050043000110/18210907050044000110</t>
  </si>
  <si>
    <t>Прочие субвенции, зачисляемые в бюджеты городских округов (субвенция на реализацию Федерального закона от 9 января 1997 года № 5-ФЗ "О предоставлении социальных гарантий Героям Социалистического Труда и полным кавалерам ордена Трудовой славы")</t>
  </si>
  <si>
    <t>09220202053040000151</t>
  </si>
  <si>
    <t>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</si>
  <si>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18210907010030000110/18210907010031000110/18210907010032000110/18210907010033000110/18210907010042000110/18210907010041000110</t>
  </si>
  <si>
    <t>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субъекта Российской Федерации</t>
  </si>
  <si>
    <t xml:space="preserve">09220202009040000151 </t>
  </si>
  <si>
    <t>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которых относится  к  ведению Российской Федерации</t>
  </si>
  <si>
    <t xml:space="preserve"> Доходы бюджета муниципального образования </t>
  </si>
  <si>
    <t>План 2007 года</t>
  </si>
  <si>
    <t xml:space="preserve"> - арендная плата и поступления от продажи права на заключение договоров аренды за земли, находящиеся в собственности городских округов</t>
  </si>
  <si>
    <t>18210102030010000110/18210102030011000110/18210102030012000110/18210102030013000110/18210102030014000110</t>
  </si>
  <si>
    <t xml:space="preserve"> - сборы за выдачу органами местного самоуправления городских округов лицензий на розничную продажу алкогольной продукции</t>
  </si>
  <si>
    <t>Прочие безвозмездные поступления в бюджеты городских округов</t>
  </si>
  <si>
    <t>09220202043040000151</t>
  </si>
  <si>
    <t>09220704000040000180</t>
  </si>
  <si>
    <t xml:space="preserve">Прочие безвозмездные поступления в бюджеты городских округов </t>
  </si>
  <si>
    <t>09220204005040000151</t>
  </si>
  <si>
    <t>Субсидии бюджетам городских округов  на мероприятия  по организации оздоровительной кампании детей</t>
  </si>
  <si>
    <t xml:space="preserve">18210701020011000110/18210701020012000110 /18210701020013000110/18210701020014000110 </t>
  </si>
  <si>
    <t>09220202038040000151</t>
  </si>
  <si>
    <t xml:space="preserve">18210904010020000110/18210904010021000110/18210904010022000110/18210904010023000110/18210904010024000110 </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</si>
</sst>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р_._-;\-* #,##0.0_р_._-;_-* &quot;-&quot;??_р_._-;_-@_-"/>
    <numFmt numFmtId="173" formatCode="0.0"/>
    <numFmt numFmtId="174" formatCode="_-* #,##0.0_р_._-;\-* #,##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
    <numFmt numFmtId="181" formatCode="0.000000"/>
    <numFmt numFmtId="182" formatCode="0.00000"/>
    <numFmt numFmtId="183" formatCode="0.0000000"/>
    <numFmt numFmtId="184" formatCode="0.00000000"/>
    <numFmt numFmtId="185" formatCode="[$-FC19]d\ mmmm\ yyyy\ &quot;г.&quot;"/>
    <numFmt numFmtId="186" formatCode="000000"/>
    <numFmt numFmtId="187" formatCode="#,##0.0"/>
    <numFmt numFmtId="188" formatCode="#,##0.000"/>
    <numFmt numFmtId="189" formatCode="#,##0.0000"/>
    <numFmt numFmtId="190" formatCode="#,##0.00000"/>
    <numFmt numFmtId="191" formatCode="0.0%"/>
    <numFmt numFmtId="192" formatCode="00"/>
    <numFmt numFmtId="193" formatCode="00000000000000000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000"/>
  </numFmts>
  <fonts count="68">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9"/>
      <name val="Times New Roman"/>
      <family val="1"/>
    </font>
    <font>
      <sz val="9"/>
      <name val="Times New Roman"/>
      <family val="1"/>
    </font>
    <font>
      <sz val="7.5"/>
      <name val="Arial"/>
      <family val="2"/>
    </font>
    <font>
      <sz val="7"/>
      <name val="Arial"/>
      <family val="2"/>
    </font>
    <font>
      <i/>
      <sz val="7"/>
      <name val="Arial"/>
      <family val="2"/>
    </font>
    <font>
      <sz val="8"/>
      <name val="Arial"/>
      <family val="2"/>
    </font>
    <font>
      <sz val="9"/>
      <name val="Arial"/>
      <family val="2"/>
    </font>
    <font>
      <b/>
      <sz val="10"/>
      <name val="Arial"/>
      <family val="2"/>
    </font>
    <font>
      <b/>
      <sz val="8"/>
      <name val="Arial"/>
      <family val="2"/>
    </font>
    <font>
      <b/>
      <sz val="9"/>
      <name val="Arial"/>
      <family val="2"/>
    </font>
    <font>
      <b/>
      <sz val="7.5"/>
      <color indexed="10"/>
      <name val="Arial"/>
      <family val="2"/>
    </font>
    <font>
      <b/>
      <sz val="8"/>
      <color indexed="10"/>
      <name val="Arial"/>
      <family val="2"/>
    </font>
    <font>
      <b/>
      <sz val="9"/>
      <color indexed="10"/>
      <name val="Arial"/>
      <family val="2"/>
    </font>
    <font>
      <sz val="6"/>
      <name val="Arial"/>
      <family val="2"/>
    </font>
    <font>
      <i/>
      <sz val="7.5"/>
      <color indexed="12"/>
      <name val="Arial"/>
      <family val="2"/>
    </font>
    <font>
      <i/>
      <sz val="8"/>
      <color indexed="12"/>
      <name val="Arial"/>
      <family val="2"/>
    </font>
    <font>
      <sz val="9"/>
      <color indexed="12"/>
      <name val="Arial"/>
      <family val="2"/>
    </font>
    <font>
      <i/>
      <sz val="7.5"/>
      <name val="Arial"/>
      <family val="2"/>
    </font>
    <font>
      <sz val="8"/>
      <color indexed="12"/>
      <name val="Arial"/>
      <family val="2"/>
    </font>
    <font>
      <i/>
      <sz val="9"/>
      <color indexed="12"/>
      <name val="Arial"/>
      <family val="2"/>
    </font>
    <font>
      <sz val="7.5"/>
      <color indexed="12"/>
      <name val="Arial"/>
      <family val="2"/>
    </font>
    <font>
      <sz val="7"/>
      <color indexed="17"/>
      <name val="Arial"/>
      <family val="2"/>
    </font>
    <font>
      <b/>
      <sz val="7"/>
      <name val="Arial"/>
      <family val="2"/>
    </font>
    <font>
      <b/>
      <sz val="7"/>
      <color indexed="17"/>
      <name val="Arial"/>
      <family val="2"/>
    </font>
    <font>
      <b/>
      <sz val="8"/>
      <color indexed="12"/>
      <name val="Arial"/>
      <family val="2"/>
    </font>
    <font>
      <b/>
      <sz val="9"/>
      <color indexed="12"/>
      <name val="Arial"/>
      <family val="2"/>
    </font>
    <font>
      <sz val="10"/>
      <name val="Arial"/>
      <family val="2"/>
    </font>
    <font>
      <sz val="8"/>
      <name val="Tahoma"/>
      <family val="2"/>
    </font>
    <font>
      <b/>
      <sz val="8"/>
      <name val="Tahoma"/>
      <family val="2"/>
    </font>
    <font>
      <i/>
      <sz val="9"/>
      <name val="Arial"/>
      <family val="2"/>
    </font>
    <font>
      <sz val="9"/>
      <color indexed="17"/>
      <name val="Arial"/>
      <family val="2"/>
    </font>
    <font>
      <b/>
      <sz val="9"/>
      <color indexed="57"/>
      <name val="Arial"/>
      <family val="2"/>
    </font>
    <font>
      <b/>
      <sz val="7.5"/>
      <color indexed="57"/>
      <name val="Arial"/>
      <family val="2"/>
    </font>
    <font>
      <b/>
      <sz val="7.5"/>
      <color indexed="12"/>
      <name val="Arial"/>
      <family val="2"/>
    </font>
    <font>
      <b/>
      <i/>
      <sz val="7"/>
      <color indexed="46"/>
      <name val="Arial"/>
      <family val="2"/>
    </font>
    <font>
      <i/>
      <sz val="6"/>
      <color indexed="46"/>
      <name val="Arial"/>
      <family val="2"/>
    </font>
    <font>
      <b/>
      <i/>
      <sz val="8"/>
      <color indexed="46"/>
      <name val="Arial"/>
      <family val="2"/>
    </font>
    <font>
      <sz val="7"/>
      <color indexed="10"/>
      <name val="Arial"/>
      <family val="2"/>
    </font>
    <font>
      <sz val="9"/>
      <color indexed="10"/>
      <name val="Arial"/>
      <family val="2"/>
    </font>
    <font>
      <b/>
      <sz val="7.5"/>
      <name val="Arial"/>
      <family val="2"/>
    </font>
    <font>
      <b/>
      <sz val="9"/>
      <color indexed="9"/>
      <name val="Arial"/>
      <family val="2"/>
    </font>
    <font>
      <sz val="11"/>
      <color indexed="10"/>
      <name val="Tahoma"/>
      <family val="2"/>
    </font>
    <font>
      <sz val="11"/>
      <name val="Times New Roman"/>
      <family val="1"/>
    </font>
    <font>
      <sz val="12"/>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thin"/>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medium"/>
      <right style="medium"/>
      <top style="thin"/>
      <bottom>
        <color indexed="63"/>
      </bottom>
    </border>
    <border>
      <left>
        <color indexed="63"/>
      </left>
      <right style="medium"/>
      <top style="thin"/>
      <bottom style="thin"/>
    </border>
    <border>
      <left>
        <color indexed="63"/>
      </left>
      <right style="medium"/>
      <top style="medium"/>
      <bottom style="medium"/>
    </border>
    <border>
      <left>
        <color indexed="63"/>
      </left>
      <right style="medium"/>
      <top style="medium"/>
      <bottom style="thin"/>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color indexed="63"/>
      </bottom>
    </border>
    <border>
      <left style="medium"/>
      <right style="medium"/>
      <top style="medium"/>
      <bottom style="thin"/>
    </border>
    <border>
      <left>
        <color indexed="63"/>
      </left>
      <right>
        <color indexed="63"/>
      </right>
      <top style="medium"/>
      <bottom style="thin"/>
    </border>
    <border>
      <left style="medium"/>
      <right>
        <color indexed="63"/>
      </right>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style="medium"/>
      <bottom style="thin"/>
    </border>
    <border>
      <left style="thin"/>
      <right style="thin"/>
      <top>
        <color indexed="63"/>
      </top>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7" borderId="1" applyNumberFormat="0" applyAlignment="0" applyProtection="0"/>
    <xf numFmtId="0" fontId="53" fillId="20" borderId="2" applyNumberFormat="0" applyAlignment="0" applyProtection="0"/>
    <xf numFmtId="0" fontId="54"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1" borderId="7" applyNumberFormat="0" applyAlignment="0" applyProtection="0"/>
    <xf numFmtId="0" fontId="60" fillId="0" borderId="0" applyNumberFormat="0" applyFill="0" applyBorder="0" applyAlignment="0" applyProtection="0"/>
    <xf numFmtId="0" fontId="61" fillId="22" borderId="0" applyNumberFormat="0" applyBorder="0" applyAlignment="0" applyProtection="0"/>
    <xf numFmtId="0" fontId="31" fillId="0" borderId="0">
      <alignment/>
      <protection/>
    </xf>
    <xf numFmtId="0" fontId="3"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4" borderId="0" applyNumberFormat="0" applyBorder="0" applyAlignment="0" applyProtection="0"/>
  </cellStyleXfs>
  <cellXfs count="630">
    <xf numFmtId="0" fontId="0" fillId="0" borderId="0" xfId="0" applyAlignment="1">
      <alignment/>
    </xf>
    <xf numFmtId="4" fontId="10" fillId="0" borderId="0" xfId="0" applyNumberFormat="1" applyFont="1" applyAlignment="1">
      <alignment wrapText="1"/>
    </xf>
    <xf numFmtId="0" fontId="7" fillId="0" borderId="10" xfId="0" applyFont="1" applyBorder="1" applyAlignment="1">
      <alignment wrapText="1"/>
    </xf>
    <xf numFmtId="4" fontId="11" fillId="0" borderId="0" xfId="0" applyNumberFormat="1" applyFont="1" applyAlignment="1">
      <alignment horizontal="center"/>
    </xf>
    <xf numFmtId="4" fontId="11" fillId="0" borderId="0" xfId="0" applyNumberFormat="1" applyFont="1" applyAlignment="1">
      <alignment/>
    </xf>
    <xf numFmtId="4" fontId="10" fillId="0" borderId="11" xfId="0" applyNumberFormat="1" applyFont="1" applyBorder="1" applyAlignment="1">
      <alignment horizontal="center" wrapText="1"/>
    </xf>
    <xf numFmtId="4" fontId="10" fillId="0" borderId="12" xfId="0" applyNumberFormat="1" applyFont="1" applyBorder="1" applyAlignment="1">
      <alignment horizontal="center" wrapText="1"/>
    </xf>
    <xf numFmtId="4" fontId="10" fillId="0" borderId="12" xfId="0" applyNumberFormat="1" applyFont="1" applyBorder="1" applyAlignment="1">
      <alignment horizontal="center"/>
    </xf>
    <xf numFmtId="3" fontId="10" fillId="0" borderId="13" xfId="0" applyNumberFormat="1" applyFont="1" applyBorder="1" applyAlignment="1">
      <alignment horizontal="center" wrapText="1"/>
    </xf>
    <xf numFmtId="3" fontId="10" fillId="0" borderId="13" xfId="0" applyNumberFormat="1" applyFont="1" applyBorder="1" applyAlignment="1">
      <alignment horizontal="center"/>
    </xf>
    <xf numFmtId="192" fontId="10" fillId="0" borderId="14" xfId="0" applyNumberFormat="1" applyFont="1" applyBorder="1" applyAlignment="1">
      <alignment horizontal="center"/>
    </xf>
    <xf numFmtId="192" fontId="10" fillId="0" borderId="13" xfId="0" applyNumberFormat="1" applyFont="1" applyBorder="1" applyAlignment="1">
      <alignment horizontal="center"/>
    </xf>
    <xf numFmtId="4" fontId="12" fillId="24" borderId="15" xfId="0" applyNumberFormat="1" applyFont="1" applyFill="1" applyBorder="1" applyAlignment="1">
      <alignment horizontal="center" wrapText="1"/>
    </xf>
    <xf numFmtId="4" fontId="14" fillId="0" borderId="0" xfId="0" applyNumberFormat="1" applyFont="1" applyAlignment="1">
      <alignment/>
    </xf>
    <xf numFmtId="4" fontId="15" fillId="0" borderId="16" xfId="0" applyNumberFormat="1" applyFont="1" applyBorder="1" applyAlignment="1">
      <alignment wrapText="1"/>
    </xf>
    <xf numFmtId="4" fontId="17" fillId="0" borderId="0" xfId="0" applyNumberFormat="1" applyFont="1" applyAlignment="1">
      <alignment/>
    </xf>
    <xf numFmtId="4" fontId="8" fillId="0" borderId="17" xfId="0" applyNumberFormat="1" applyFont="1" applyBorder="1" applyAlignment="1">
      <alignment wrapText="1"/>
    </xf>
    <xf numFmtId="4" fontId="7" fillId="0" borderId="10" xfId="0" applyNumberFormat="1" applyFont="1" applyBorder="1" applyAlignment="1">
      <alignment wrapText="1"/>
    </xf>
    <xf numFmtId="4" fontId="7" fillId="0" borderId="18" xfId="0" applyNumberFormat="1" applyFont="1" applyBorder="1" applyAlignment="1">
      <alignment wrapText="1"/>
    </xf>
    <xf numFmtId="4" fontId="19" fillId="0" borderId="17" xfId="0" applyNumberFormat="1" applyFont="1" applyBorder="1" applyAlignment="1">
      <alignment wrapText="1"/>
    </xf>
    <xf numFmtId="4" fontId="21" fillId="0" borderId="0" xfId="0" applyNumberFormat="1" applyFont="1" applyAlignment="1">
      <alignment/>
    </xf>
    <xf numFmtId="4" fontId="22" fillId="0" borderId="10" xfId="0" applyNumberFormat="1" applyFont="1" applyBorder="1" applyAlignment="1">
      <alignment wrapText="1"/>
    </xf>
    <xf numFmtId="4" fontId="7" fillId="0" borderId="17" xfId="0" applyNumberFormat="1" applyFont="1" applyBorder="1" applyAlignment="1">
      <alignment wrapText="1"/>
    </xf>
    <xf numFmtId="4" fontId="19" fillId="0" borderId="19" xfId="0" applyNumberFormat="1" applyFont="1" applyBorder="1" applyAlignment="1">
      <alignment wrapText="1"/>
    </xf>
    <xf numFmtId="4" fontId="7" fillId="0" borderId="19" xfId="0" applyNumberFormat="1" applyFont="1" applyBorder="1" applyAlignment="1">
      <alignment wrapText="1"/>
    </xf>
    <xf numFmtId="4" fontId="12" fillId="24" borderId="16" xfId="0" applyNumberFormat="1" applyFont="1" applyFill="1" applyBorder="1" applyAlignment="1">
      <alignment horizontal="center" wrapText="1"/>
    </xf>
    <xf numFmtId="4" fontId="11" fillId="0" borderId="0" xfId="0" applyNumberFormat="1" applyFont="1" applyBorder="1" applyAlignment="1">
      <alignment/>
    </xf>
    <xf numFmtId="4" fontId="11" fillId="0" borderId="0" xfId="0" applyNumberFormat="1" applyFont="1" applyFill="1" applyAlignment="1">
      <alignment/>
    </xf>
    <xf numFmtId="0" fontId="8" fillId="0" borderId="20" xfId="0" applyFont="1" applyBorder="1" applyAlignment="1">
      <alignment wrapText="1"/>
    </xf>
    <xf numFmtId="4" fontId="15" fillId="0" borderId="21" xfId="0" applyNumberFormat="1" applyFont="1" applyBorder="1" applyAlignment="1">
      <alignment wrapText="1"/>
    </xf>
    <xf numFmtId="0" fontId="7" fillId="0" borderId="22" xfId="0" applyFont="1" applyBorder="1" applyAlignment="1">
      <alignment wrapText="1"/>
    </xf>
    <xf numFmtId="4" fontId="8" fillId="0" borderId="20" xfId="0" applyNumberFormat="1" applyFont="1" applyBorder="1" applyAlignment="1">
      <alignment wrapText="1"/>
    </xf>
    <xf numFmtId="4" fontId="7" fillId="0" borderId="23" xfId="0" applyNumberFormat="1" applyFont="1" applyBorder="1" applyAlignment="1">
      <alignment wrapText="1"/>
    </xf>
    <xf numFmtId="4" fontId="7" fillId="0" borderId="24" xfId="0" applyNumberFormat="1" applyFont="1" applyBorder="1" applyAlignment="1">
      <alignment wrapText="1"/>
    </xf>
    <xf numFmtId="4" fontId="7" fillId="0" borderId="25" xfId="0" applyNumberFormat="1" applyFont="1" applyBorder="1" applyAlignment="1">
      <alignment wrapText="1"/>
    </xf>
    <xf numFmtId="4" fontId="8" fillId="0" borderId="26" xfId="0" applyNumberFormat="1" applyFont="1" applyBorder="1" applyAlignment="1">
      <alignment wrapText="1"/>
    </xf>
    <xf numFmtId="4" fontId="9" fillId="0" borderId="10" xfId="0" applyNumberFormat="1" applyFont="1" applyBorder="1" applyAlignment="1">
      <alignment wrapText="1"/>
    </xf>
    <xf numFmtId="4" fontId="26" fillId="0" borderId="20" xfId="0" applyNumberFormat="1" applyFont="1" applyBorder="1" applyAlignment="1">
      <alignment wrapText="1"/>
    </xf>
    <xf numFmtId="4" fontId="7" fillId="0" borderId="27" xfId="0" applyNumberFormat="1" applyFont="1" applyBorder="1" applyAlignment="1">
      <alignment wrapText="1"/>
    </xf>
    <xf numFmtId="0" fontId="8" fillId="0" borderId="0" xfId="0" applyFont="1" applyBorder="1" applyAlignment="1">
      <alignment wrapText="1"/>
    </xf>
    <xf numFmtId="4" fontId="21" fillId="0" borderId="0" xfId="0" applyNumberFormat="1" applyFont="1" applyBorder="1" applyAlignment="1">
      <alignment/>
    </xf>
    <xf numFmtId="4" fontId="21" fillId="0" borderId="24" xfId="0" applyNumberFormat="1" applyFont="1" applyBorder="1" applyAlignment="1">
      <alignment/>
    </xf>
    <xf numFmtId="4" fontId="15" fillId="0" borderId="11" xfId="0" applyNumberFormat="1" applyFont="1" applyBorder="1" applyAlignment="1">
      <alignment wrapText="1"/>
    </xf>
    <xf numFmtId="4" fontId="15" fillId="0" borderId="27" xfId="0" applyNumberFormat="1" applyFont="1" applyBorder="1" applyAlignment="1">
      <alignment wrapText="1"/>
    </xf>
    <xf numFmtId="4" fontId="15" fillId="0" borderId="23" xfId="0" applyNumberFormat="1" applyFont="1" applyBorder="1" applyAlignment="1">
      <alignment wrapText="1"/>
    </xf>
    <xf numFmtId="4" fontId="25" fillId="0" borderId="28" xfId="0" applyNumberFormat="1" applyFont="1" applyFill="1" applyBorder="1" applyAlignment="1">
      <alignment wrapText="1"/>
    </xf>
    <xf numFmtId="4" fontId="10" fillId="0" borderId="0" xfId="0" applyNumberFormat="1" applyFont="1" applyAlignment="1">
      <alignment horizontal="right" wrapText="1"/>
    </xf>
    <xf numFmtId="4" fontId="10" fillId="0" borderId="0" xfId="0" applyNumberFormat="1" applyFont="1" applyAlignment="1">
      <alignment horizontal="right"/>
    </xf>
    <xf numFmtId="4" fontId="11" fillId="0" borderId="0" xfId="0" applyNumberFormat="1" applyFont="1" applyAlignment="1">
      <alignment horizontal="right"/>
    </xf>
    <xf numFmtId="4" fontId="10" fillId="0" borderId="12" xfId="0" applyNumberFormat="1" applyFont="1" applyBorder="1" applyAlignment="1">
      <alignment horizontal="right"/>
    </xf>
    <xf numFmtId="4" fontId="13" fillId="24" borderId="29" xfId="0" applyNumberFormat="1" applyFont="1" applyFill="1" applyBorder="1" applyAlignment="1">
      <alignment horizontal="right" wrapText="1"/>
    </xf>
    <xf numFmtId="4" fontId="10" fillId="24" borderId="28" xfId="0" applyNumberFormat="1" applyFont="1" applyFill="1" applyBorder="1" applyAlignment="1">
      <alignment horizontal="right" wrapText="1"/>
    </xf>
    <xf numFmtId="4" fontId="13" fillId="24" borderId="16" xfId="0" applyNumberFormat="1" applyFont="1" applyFill="1" applyBorder="1" applyAlignment="1">
      <alignment horizontal="right" wrapText="1"/>
    </xf>
    <xf numFmtId="4" fontId="16" fillId="0" borderId="16" xfId="0" applyNumberFormat="1" applyFont="1" applyBorder="1" applyAlignment="1">
      <alignment horizontal="right" wrapText="1"/>
    </xf>
    <xf numFmtId="4" fontId="16" fillId="0" borderId="16" xfId="0" applyNumberFormat="1" applyFont="1" applyBorder="1" applyAlignment="1">
      <alignment horizontal="right"/>
    </xf>
    <xf numFmtId="4" fontId="10" fillId="0" borderId="28" xfId="0" applyNumberFormat="1" applyFont="1" applyBorder="1" applyAlignment="1">
      <alignment horizontal="right" wrapText="1"/>
    </xf>
    <xf numFmtId="4" fontId="10" fillId="0" borderId="28" xfId="0" applyNumberFormat="1" applyFont="1" applyBorder="1" applyAlignment="1">
      <alignment horizontal="right"/>
    </xf>
    <xf numFmtId="4" fontId="10" fillId="0" borderId="29" xfId="0" applyNumberFormat="1" applyFont="1" applyBorder="1" applyAlignment="1">
      <alignment horizontal="right"/>
    </xf>
    <xf numFmtId="4" fontId="10" fillId="0" borderId="0" xfId="0" applyNumberFormat="1" applyFont="1" applyBorder="1" applyAlignment="1">
      <alignment horizontal="right"/>
    </xf>
    <xf numFmtId="4" fontId="11" fillId="0" borderId="15" xfId="0" applyNumberFormat="1" applyFont="1" applyBorder="1" applyAlignment="1">
      <alignment horizontal="right"/>
    </xf>
    <xf numFmtId="4" fontId="10" fillId="0" borderId="10" xfId="0" applyNumberFormat="1" applyFont="1" applyBorder="1" applyAlignment="1">
      <alignment horizontal="right" wrapText="1"/>
    </xf>
    <xf numFmtId="4" fontId="10" fillId="0" borderId="10" xfId="0" applyNumberFormat="1" applyFont="1" applyBorder="1" applyAlignment="1">
      <alignment horizontal="right"/>
    </xf>
    <xf numFmtId="4" fontId="10" fillId="0" borderId="30" xfId="0" applyNumberFormat="1" applyFont="1" applyBorder="1" applyAlignment="1">
      <alignment horizontal="right"/>
    </xf>
    <xf numFmtId="4" fontId="10" fillId="0" borderId="24" xfId="0" applyNumberFormat="1" applyFont="1" applyBorder="1" applyAlignment="1">
      <alignment horizontal="right"/>
    </xf>
    <xf numFmtId="4" fontId="11" fillId="0" borderId="20" xfId="0" applyNumberFormat="1" applyFont="1" applyBorder="1" applyAlignment="1">
      <alignment horizontal="right"/>
    </xf>
    <xf numFmtId="4" fontId="10" fillId="0" borderId="13" xfId="0" applyNumberFormat="1" applyFont="1" applyBorder="1" applyAlignment="1">
      <alignment horizontal="right"/>
    </xf>
    <xf numFmtId="4" fontId="20" fillId="0" borderId="17" xfId="0" applyNumberFormat="1" applyFont="1" applyBorder="1" applyAlignment="1">
      <alignment horizontal="right" wrapText="1"/>
    </xf>
    <xf numFmtId="4" fontId="23" fillId="0" borderId="28" xfId="0" applyNumberFormat="1" applyFont="1" applyBorder="1" applyAlignment="1">
      <alignment horizontal="right" wrapText="1"/>
    </xf>
    <xf numFmtId="4" fontId="23" fillId="0" borderId="28" xfId="0" applyNumberFormat="1" applyFont="1" applyBorder="1" applyAlignment="1">
      <alignment horizontal="right"/>
    </xf>
    <xf numFmtId="4" fontId="10" fillId="0" borderId="17" xfId="0" applyNumberFormat="1" applyFont="1" applyBorder="1" applyAlignment="1">
      <alignment horizontal="right"/>
    </xf>
    <xf numFmtId="4" fontId="10" fillId="0" borderId="26" xfId="0" applyNumberFormat="1" applyFont="1" applyBorder="1" applyAlignment="1">
      <alignment horizontal="right"/>
    </xf>
    <xf numFmtId="4" fontId="11" fillId="0" borderId="27" xfId="0" applyNumberFormat="1" applyFont="1" applyBorder="1" applyAlignment="1">
      <alignment horizontal="right"/>
    </xf>
    <xf numFmtId="4" fontId="23" fillId="0" borderId="31" xfId="0" applyNumberFormat="1" applyFont="1" applyBorder="1" applyAlignment="1">
      <alignment horizontal="right"/>
    </xf>
    <xf numFmtId="4" fontId="23" fillId="0" borderId="18" xfId="0" applyNumberFormat="1" applyFont="1" applyBorder="1" applyAlignment="1">
      <alignment horizontal="right"/>
    </xf>
    <xf numFmtId="4" fontId="23" fillId="0" borderId="32" xfId="0" applyNumberFormat="1" applyFont="1" applyBorder="1" applyAlignment="1">
      <alignment horizontal="right"/>
    </xf>
    <xf numFmtId="4" fontId="23" fillId="0" borderId="13" xfId="0" applyNumberFormat="1" applyFont="1" applyBorder="1" applyAlignment="1">
      <alignment horizontal="right"/>
    </xf>
    <xf numFmtId="4" fontId="23" fillId="0" borderId="0" xfId="0" applyNumberFormat="1" applyFont="1" applyBorder="1" applyAlignment="1">
      <alignment horizontal="right"/>
    </xf>
    <xf numFmtId="4" fontId="21" fillId="0" borderId="15" xfId="0" applyNumberFormat="1" applyFont="1" applyBorder="1" applyAlignment="1">
      <alignment horizontal="right"/>
    </xf>
    <xf numFmtId="4" fontId="11" fillId="0" borderId="12" xfId="0" applyNumberFormat="1" applyFont="1" applyBorder="1" applyAlignment="1">
      <alignment horizontal="right"/>
    </xf>
    <xf numFmtId="4" fontId="10" fillId="0" borderId="19" xfId="0" applyNumberFormat="1" applyFont="1" applyBorder="1" applyAlignment="1">
      <alignment horizontal="right" wrapText="1"/>
    </xf>
    <xf numFmtId="4" fontId="10" fillId="0" borderId="19" xfId="0" applyNumberFormat="1" applyFont="1" applyBorder="1" applyAlignment="1">
      <alignment horizontal="right"/>
    </xf>
    <xf numFmtId="4" fontId="11" fillId="0" borderId="10" xfId="0" applyNumberFormat="1" applyFont="1" applyBorder="1" applyAlignment="1">
      <alignment horizontal="right"/>
    </xf>
    <xf numFmtId="4" fontId="11" fillId="0" borderId="28" xfId="0" applyNumberFormat="1" applyFont="1" applyBorder="1" applyAlignment="1">
      <alignment horizontal="right"/>
    </xf>
    <xf numFmtId="4" fontId="23" fillId="0" borderId="10" xfId="0" applyNumberFormat="1" applyFont="1" applyBorder="1" applyAlignment="1">
      <alignment horizontal="right" wrapText="1"/>
    </xf>
    <xf numFmtId="4" fontId="23" fillId="0" borderId="10" xfId="0" applyNumberFormat="1" applyFont="1" applyBorder="1" applyAlignment="1">
      <alignment horizontal="right"/>
    </xf>
    <xf numFmtId="4" fontId="23" fillId="0" borderId="30" xfId="0" applyNumberFormat="1" applyFont="1" applyBorder="1" applyAlignment="1">
      <alignment horizontal="right"/>
    </xf>
    <xf numFmtId="4" fontId="11" fillId="0" borderId="33" xfId="0" applyNumberFormat="1" applyFont="1" applyBorder="1" applyAlignment="1">
      <alignment horizontal="right"/>
    </xf>
    <xf numFmtId="4" fontId="16" fillId="0" borderId="13" xfId="0" applyNumberFormat="1" applyFont="1" applyBorder="1" applyAlignment="1">
      <alignment horizontal="right"/>
    </xf>
    <xf numFmtId="4" fontId="10" fillId="0" borderId="34" xfId="0" applyNumberFormat="1" applyFont="1" applyBorder="1" applyAlignment="1">
      <alignment horizontal="right" wrapText="1"/>
    </xf>
    <xf numFmtId="4" fontId="10" fillId="0" borderId="15" xfId="0" applyNumberFormat="1" applyFont="1" applyBorder="1" applyAlignment="1">
      <alignment horizontal="right"/>
    </xf>
    <xf numFmtId="4" fontId="10" fillId="0" borderId="20" xfId="0" applyNumberFormat="1" applyFont="1" applyBorder="1" applyAlignment="1">
      <alignment horizontal="right"/>
    </xf>
    <xf numFmtId="4" fontId="10" fillId="0" borderId="17" xfId="0" applyNumberFormat="1" applyFont="1" applyBorder="1" applyAlignment="1">
      <alignment horizontal="right" wrapText="1"/>
    </xf>
    <xf numFmtId="4" fontId="10" fillId="0" borderId="25" xfId="0" applyNumberFormat="1" applyFont="1" applyBorder="1" applyAlignment="1">
      <alignment horizontal="right"/>
    </xf>
    <xf numFmtId="4" fontId="10" fillId="0" borderId="33" xfId="0" applyNumberFormat="1" applyFont="1" applyBorder="1" applyAlignment="1">
      <alignment horizontal="right"/>
    </xf>
    <xf numFmtId="4" fontId="16" fillId="0" borderId="21" xfId="0" applyNumberFormat="1" applyFont="1" applyBorder="1" applyAlignment="1">
      <alignment horizontal="right" wrapText="1"/>
    </xf>
    <xf numFmtId="4" fontId="10" fillId="0" borderId="34" xfId="0" applyNumberFormat="1" applyFont="1" applyBorder="1" applyAlignment="1">
      <alignment horizontal="right"/>
    </xf>
    <xf numFmtId="4" fontId="10" fillId="0" borderId="35" xfId="0" applyNumberFormat="1" applyFont="1" applyBorder="1" applyAlignment="1">
      <alignment horizontal="right"/>
    </xf>
    <xf numFmtId="4" fontId="10" fillId="0" borderId="36" xfId="0" applyNumberFormat="1" applyFont="1" applyBorder="1" applyAlignment="1">
      <alignment horizontal="right"/>
    </xf>
    <xf numFmtId="4" fontId="11" fillId="0" borderId="0" xfId="0" applyNumberFormat="1" applyFont="1" applyBorder="1" applyAlignment="1">
      <alignment horizontal="right"/>
    </xf>
    <xf numFmtId="4" fontId="11" fillId="0" borderId="24" xfId="0" applyNumberFormat="1" applyFont="1" applyBorder="1" applyAlignment="1">
      <alignment horizontal="right"/>
    </xf>
    <xf numFmtId="4" fontId="23" fillId="0" borderId="24" xfId="0" applyNumberFormat="1" applyFont="1" applyBorder="1" applyAlignment="1">
      <alignment horizontal="right"/>
    </xf>
    <xf numFmtId="4" fontId="21" fillId="0" borderId="10" xfId="0" applyNumberFormat="1" applyFont="1" applyBorder="1" applyAlignment="1">
      <alignment horizontal="right"/>
    </xf>
    <xf numFmtId="4" fontId="21" fillId="0" borderId="24" xfId="0" applyNumberFormat="1" applyFont="1" applyBorder="1" applyAlignment="1">
      <alignment horizontal="right"/>
    </xf>
    <xf numFmtId="4" fontId="16" fillId="0" borderId="12" xfId="0" applyNumberFormat="1" applyFont="1" applyBorder="1" applyAlignment="1">
      <alignment horizontal="right" wrapText="1"/>
    </xf>
    <xf numFmtId="4" fontId="16" fillId="0" borderId="37" xfId="0" applyNumberFormat="1" applyFont="1" applyBorder="1" applyAlignment="1">
      <alignment horizontal="right"/>
    </xf>
    <xf numFmtId="4" fontId="16" fillId="0" borderId="38" xfId="0" applyNumberFormat="1" applyFont="1" applyBorder="1" applyAlignment="1">
      <alignment horizontal="right"/>
    </xf>
    <xf numFmtId="4" fontId="16" fillId="0" borderId="12" xfId="0" applyNumberFormat="1" applyFont="1" applyBorder="1" applyAlignment="1">
      <alignment horizontal="right"/>
    </xf>
    <xf numFmtId="4" fontId="17" fillId="0" borderId="16" xfId="0" applyNumberFormat="1" applyFont="1" applyBorder="1" applyAlignment="1">
      <alignment horizontal="right"/>
    </xf>
    <xf numFmtId="4" fontId="17" fillId="0" borderId="37" xfId="0" applyNumberFormat="1" applyFont="1" applyBorder="1" applyAlignment="1">
      <alignment horizontal="right"/>
    </xf>
    <xf numFmtId="4" fontId="16" fillId="0" borderId="28" xfId="0" applyNumberFormat="1" applyFont="1" applyBorder="1" applyAlignment="1">
      <alignment horizontal="right"/>
    </xf>
    <xf numFmtId="4" fontId="10" fillId="0" borderId="13" xfId="0" applyNumberFormat="1" applyFont="1" applyBorder="1" applyAlignment="1">
      <alignment horizontal="right" wrapText="1"/>
    </xf>
    <xf numFmtId="4" fontId="10" fillId="0" borderId="39" xfId="0" applyNumberFormat="1" applyFont="1" applyBorder="1" applyAlignment="1">
      <alignment horizontal="right"/>
    </xf>
    <xf numFmtId="4" fontId="10" fillId="0" borderId="14" xfId="0" applyNumberFormat="1" applyFont="1" applyBorder="1" applyAlignment="1">
      <alignment horizontal="right"/>
    </xf>
    <xf numFmtId="4" fontId="11" fillId="0" borderId="23" xfId="0" applyNumberFormat="1" applyFont="1" applyBorder="1" applyAlignment="1">
      <alignment horizontal="right"/>
    </xf>
    <xf numFmtId="4" fontId="16" fillId="0" borderId="17" xfId="0" applyNumberFormat="1" applyFont="1" applyBorder="1" applyAlignment="1">
      <alignment horizontal="right" wrapText="1"/>
    </xf>
    <xf numFmtId="4" fontId="16" fillId="0" borderId="28" xfId="0" applyNumberFormat="1" applyFont="1" applyBorder="1" applyAlignment="1">
      <alignment horizontal="right" wrapText="1"/>
    </xf>
    <xf numFmtId="4" fontId="16" fillId="0" borderId="34" xfId="0" applyNumberFormat="1" applyFont="1" applyBorder="1" applyAlignment="1">
      <alignment horizontal="right"/>
    </xf>
    <xf numFmtId="4" fontId="16" fillId="0" borderId="36" xfId="0" applyNumberFormat="1" applyFont="1" applyBorder="1" applyAlignment="1">
      <alignment horizontal="right"/>
    </xf>
    <xf numFmtId="4" fontId="10" fillId="0" borderId="40" xfId="0" applyNumberFormat="1" applyFont="1" applyBorder="1" applyAlignment="1">
      <alignment horizontal="right"/>
    </xf>
    <xf numFmtId="4" fontId="11" fillId="0" borderId="19" xfId="0" applyNumberFormat="1" applyFont="1" applyBorder="1" applyAlignment="1">
      <alignment horizontal="right"/>
    </xf>
    <xf numFmtId="4" fontId="10" fillId="0" borderId="41" xfId="0" applyNumberFormat="1" applyFont="1" applyBorder="1" applyAlignment="1">
      <alignment horizontal="right"/>
    </xf>
    <xf numFmtId="4" fontId="11" fillId="0" borderId="17" xfId="0" applyNumberFormat="1" applyFont="1" applyBorder="1" applyAlignment="1">
      <alignment horizontal="right"/>
    </xf>
    <xf numFmtId="4" fontId="10" fillId="0" borderId="18" xfId="0" applyNumberFormat="1" applyFont="1" applyBorder="1" applyAlignment="1">
      <alignment horizontal="right" wrapText="1"/>
    </xf>
    <xf numFmtId="4" fontId="16" fillId="0" borderId="21" xfId="0" applyNumberFormat="1" applyFont="1" applyBorder="1" applyAlignment="1">
      <alignment horizontal="right"/>
    </xf>
    <xf numFmtId="4" fontId="16" fillId="0" borderId="42" xfId="0" applyNumberFormat="1" applyFont="1" applyBorder="1" applyAlignment="1">
      <alignment horizontal="right"/>
    </xf>
    <xf numFmtId="4" fontId="16" fillId="0" borderId="43" xfId="0" applyNumberFormat="1" applyFont="1" applyBorder="1" applyAlignment="1">
      <alignment horizontal="right"/>
    </xf>
    <xf numFmtId="4" fontId="16" fillId="0" borderId="14" xfId="0" applyNumberFormat="1" applyFont="1" applyBorder="1" applyAlignment="1">
      <alignment horizontal="right"/>
    </xf>
    <xf numFmtId="4" fontId="17" fillId="0" borderId="23" xfId="0" applyNumberFormat="1" applyFont="1" applyBorder="1" applyAlignment="1">
      <alignment horizontal="right"/>
    </xf>
    <xf numFmtId="4" fontId="17" fillId="0" borderId="21" xfId="0" applyNumberFormat="1" applyFont="1" applyBorder="1" applyAlignment="1">
      <alignment horizontal="right"/>
    </xf>
    <xf numFmtId="4" fontId="10" fillId="0" borderId="38" xfId="0" applyNumberFormat="1" applyFont="1" applyBorder="1" applyAlignment="1">
      <alignment horizontal="right"/>
    </xf>
    <xf numFmtId="3" fontId="10" fillId="0" borderId="23" xfId="0" applyNumberFormat="1" applyFont="1" applyBorder="1" applyAlignment="1">
      <alignment horizontal="center" wrapText="1"/>
    </xf>
    <xf numFmtId="3" fontId="11" fillId="0" borderId="0" xfId="0" applyNumberFormat="1" applyFont="1" applyAlignment="1">
      <alignment horizontal="center"/>
    </xf>
    <xf numFmtId="49" fontId="17" fillId="0" borderId="16" xfId="0" applyNumberFormat="1" applyFont="1" applyBorder="1" applyAlignment="1">
      <alignment horizontal="left"/>
    </xf>
    <xf numFmtId="49" fontId="11" fillId="0" borderId="34" xfId="0" applyNumberFormat="1" applyFont="1" applyBorder="1" applyAlignment="1">
      <alignment horizontal="left"/>
    </xf>
    <xf numFmtId="49" fontId="11" fillId="0" borderId="10" xfId="0" applyNumberFormat="1" applyFont="1" applyBorder="1" applyAlignment="1">
      <alignment horizontal="left"/>
    </xf>
    <xf numFmtId="49" fontId="11" fillId="0" borderId="13" xfId="0" applyNumberFormat="1" applyFont="1" applyBorder="1" applyAlignment="1">
      <alignment horizontal="left"/>
    </xf>
    <xf numFmtId="49" fontId="24" fillId="0" borderId="17" xfId="0" applyNumberFormat="1" applyFont="1" applyBorder="1" applyAlignment="1">
      <alignment horizontal="left"/>
    </xf>
    <xf numFmtId="49" fontId="34" fillId="0" borderId="10" xfId="0" applyNumberFormat="1" applyFont="1" applyBorder="1" applyAlignment="1">
      <alignment horizontal="left"/>
    </xf>
    <xf numFmtId="49" fontId="21" fillId="0" borderId="28" xfId="0" applyNumberFormat="1" applyFont="1" applyFill="1" applyBorder="1" applyAlignment="1">
      <alignment horizontal="left"/>
    </xf>
    <xf numFmtId="49" fontId="11" fillId="0" borderId="17" xfId="0" applyNumberFormat="1" applyFont="1" applyBorder="1" applyAlignment="1">
      <alignment horizontal="left"/>
    </xf>
    <xf numFmtId="49" fontId="11" fillId="0" borderId="10" xfId="0" applyNumberFormat="1" applyFont="1" applyFill="1" applyBorder="1" applyAlignment="1">
      <alignment horizontal="left"/>
    </xf>
    <xf numFmtId="49" fontId="24" fillId="0" borderId="19" xfId="0" applyNumberFormat="1" applyFont="1" applyBorder="1" applyAlignment="1">
      <alignment horizontal="left"/>
    </xf>
    <xf numFmtId="49" fontId="11" fillId="0" borderId="19" xfId="0" applyNumberFormat="1" applyFont="1" applyBorder="1" applyAlignment="1">
      <alignment horizontal="left"/>
    </xf>
    <xf numFmtId="49" fontId="11" fillId="0" borderId="28" xfId="0" applyNumberFormat="1" applyFont="1" applyBorder="1" applyAlignment="1">
      <alignment horizontal="left"/>
    </xf>
    <xf numFmtId="49" fontId="17" fillId="0" borderId="12" xfId="0" applyNumberFormat="1" applyFont="1" applyBorder="1" applyAlignment="1">
      <alignment horizontal="left"/>
    </xf>
    <xf numFmtId="49" fontId="17" fillId="0" borderId="17" xfId="0" applyNumberFormat="1" applyFont="1" applyBorder="1" applyAlignment="1">
      <alignment horizontal="left"/>
    </xf>
    <xf numFmtId="49" fontId="35" fillId="0" borderId="10" xfId="0" applyNumberFormat="1" applyFont="1" applyBorder="1" applyAlignment="1">
      <alignment horizontal="left"/>
    </xf>
    <xf numFmtId="49" fontId="17" fillId="0" borderId="13" xfId="0" applyNumberFormat="1" applyFont="1" applyBorder="1" applyAlignment="1">
      <alignment horizontal="left"/>
    </xf>
    <xf numFmtId="4" fontId="10" fillId="24" borderId="13" xfId="0" applyNumberFormat="1" applyFont="1" applyFill="1" applyBorder="1" applyAlignment="1">
      <alignment horizontal="right"/>
    </xf>
    <xf numFmtId="0" fontId="12" fillId="22" borderId="42" xfId="53" applyFont="1" applyFill="1" applyBorder="1" applyAlignment="1">
      <alignment horizontal="center" wrapText="1"/>
      <protection/>
    </xf>
    <xf numFmtId="0" fontId="8" fillId="0" borderId="0" xfId="0" applyFont="1" applyAlignment="1">
      <alignment wrapText="1"/>
    </xf>
    <xf numFmtId="49" fontId="14" fillId="24" borderId="16" xfId="0" applyNumberFormat="1" applyFont="1" applyFill="1" applyBorder="1" applyAlignment="1">
      <alignment horizontal="left"/>
    </xf>
    <xf numFmtId="4" fontId="13" fillId="24" borderId="16" xfId="0" applyNumberFormat="1" applyFont="1" applyFill="1" applyBorder="1" applyAlignment="1">
      <alignment horizontal="right"/>
    </xf>
    <xf numFmtId="4" fontId="7" fillId="0" borderId="26" xfId="0" applyNumberFormat="1" applyFont="1" applyBorder="1" applyAlignment="1">
      <alignment horizontal="left" wrapText="1"/>
    </xf>
    <xf numFmtId="49" fontId="11" fillId="0" borderId="17" xfId="0" applyNumberFormat="1" applyFont="1" applyFill="1" applyBorder="1" applyAlignment="1">
      <alignment horizontal="left"/>
    </xf>
    <xf numFmtId="4" fontId="10" fillId="0" borderId="23" xfId="0" applyNumberFormat="1" applyFont="1" applyBorder="1" applyAlignment="1">
      <alignment horizontal="right"/>
    </xf>
    <xf numFmtId="49" fontId="11" fillId="0" borderId="28" xfId="0" applyNumberFormat="1" applyFont="1" applyFill="1" applyBorder="1" applyAlignment="1">
      <alignment horizontal="left"/>
    </xf>
    <xf numFmtId="4" fontId="37" fillId="0" borderId="13" xfId="0" applyNumberFormat="1" applyFont="1" applyBorder="1" applyAlignment="1">
      <alignment wrapText="1"/>
    </xf>
    <xf numFmtId="49" fontId="36" fillId="0" borderId="13" xfId="0" applyNumberFormat="1" applyFont="1" applyBorder="1" applyAlignment="1">
      <alignment horizontal="left"/>
    </xf>
    <xf numFmtId="49" fontId="36" fillId="0" borderId="10" xfId="0" applyNumberFormat="1" applyFont="1" applyBorder="1" applyAlignment="1">
      <alignment horizontal="left"/>
    </xf>
    <xf numFmtId="4" fontId="37" fillId="0" borderId="10" xfId="0" applyNumberFormat="1" applyFont="1" applyBorder="1" applyAlignment="1">
      <alignment wrapText="1"/>
    </xf>
    <xf numFmtId="4" fontId="11" fillId="0" borderId="13" xfId="0" applyNumberFormat="1" applyFont="1" applyBorder="1" applyAlignment="1">
      <alignment horizontal="right"/>
    </xf>
    <xf numFmtId="49" fontId="17" fillId="0" borderId="34" xfId="0" applyNumberFormat="1" applyFont="1" applyBorder="1" applyAlignment="1">
      <alignment horizontal="left"/>
    </xf>
    <xf numFmtId="4" fontId="15" fillId="0" borderId="34" xfId="0" applyNumberFormat="1" applyFont="1" applyBorder="1" applyAlignment="1">
      <alignment wrapText="1"/>
    </xf>
    <xf numFmtId="4" fontId="10" fillId="0" borderId="16" xfId="0" applyNumberFormat="1" applyFont="1" applyBorder="1" applyAlignment="1">
      <alignment horizontal="right" wrapText="1"/>
    </xf>
    <xf numFmtId="4" fontId="10" fillId="0" borderId="44" xfId="0" applyNumberFormat="1" applyFont="1" applyBorder="1" applyAlignment="1">
      <alignment horizontal="right"/>
    </xf>
    <xf numFmtId="4" fontId="11" fillId="0" borderId="44" xfId="0" applyNumberFormat="1" applyFont="1" applyBorder="1" applyAlignment="1">
      <alignment horizontal="right"/>
    </xf>
    <xf numFmtId="4" fontId="10" fillId="0" borderId="45" xfId="0" applyNumberFormat="1" applyFont="1" applyBorder="1" applyAlignment="1">
      <alignment horizontal="right"/>
    </xf>
    <xf numFmtId="4" fontId="10" fillId="0" borderId="20" xfId="0" applyNumberFormat="1" applyFont="1" applyBorder="1" applyAlignment="1">
      <alignment horizontal="right" wrapText="1"/>
    </xf>
    <xf numFmtId="4" fontId="10" fillId="0" borderId="30" xfId="0" applyNumberFormat="1" applyFont="1" applyFill="1" applyBorder="1" applyAlignment="1">
      <alignment horizontal="right" wrapText="1"/>
    </xf>
    <xf numFmtId="4" fontId="10" fillId="0" borderId="40" xfId="0" applyNumberFormat="1" applyFont="1" applyBorder="1" applyAlignment="1">
      <alignment horizontal="right" wrapText="1"/>
    </xf>
    <xf numFmtId="4" fontId="10" fillId="0" borderId="33" xfId="0" applyNumberFormat="1" applyFont="1" applyBorder="1" applyAlignment="1">
      <alignment horizontal="right" wrapText="1"/>
    </xf>
    <xf numFmtId="4" fontId="10" fillId="0" borderId="46" xfId="0" applyNumberFormat="1" applyFont="1" applyBorder="1" applyAlignment="1">
      <alignment horizontal="right"/>
    </xf>
    <xf numFmtId="4" fontId="10" fillId="0" borderId="47" xfId="0" applyNumberFormat="1" applyFont="1" applyBorder="1" applyAlignment="1">
      <alignment horizontal="right"/>
    </xf>
    <xf numFmtId="4" fontId="11" fillId="0" borderId="47" xfId="0" applyNumberFormat="1" applyFont="1" applyBorder="1" applyAlignment="1">
      <alignment horizontal="right"/>
    </xf>
    <xf numFmtId="4" fontId="10" fillId="0" borderId="27" xfId="0" applyNumberFormat="1" applyFont="1" applyBorder="1" applyAlignment="1">
      <alignment horizontal="right" wrapText="1"/>
    </xf>
    <xf numFmtId="4" fontId="10" fillId="0" borderId="48" xfId="0" applyNumberFormat="1" applyFont="1" applyBorder="1" applyAlignment="1">
      <alignment horizontal="right"/>
    </xf>
    <xf numFmtId="4" fontId="11" fillId="0" borderId="48" xfId="0" applyNumberFormat="1" applyFont="1" applyBorder="1" applyAlignment="1">
      <alignment horizontal="right"/>
    </xf>
    <xf numFmtId="4" fontId="10" fillId="0" borderId="49" xfId="0" applyNumberFormat="1" applyFont="1" applyBorder="1" applyAlignment="1">
      <alignment horizontal="right"/>
    </xf>
    <xf numFmtId="4" fontId="11" fillId="0" borderId="50" xfId="0" applyNumberFormat="1" applyFont="1" applyBorder="1" applyAlignment="1">
      <alignment horizontal="right"/>
    </xf>
    <xf numFmtId="4" fontId="10" fillId="0" borderId="51" xfId="0" applyNumberFormat="1" applyFont="1" applyBorder="1" applyAlignment="1">
      <alignment horizontal="right"/>
    </xf>
    <xf numFmtId="4" fontId="11" fillId="0" borderId="51" xfId="0" applyNumberFormat="1" applyFont="1" applyBorder="1" applyAlignment="1">
      <alignment horizontal="right"/>
    </xf>
    <xf numFmtId="4" fontId="11" fillId="0" borderId="52" xfId="0" applyNumberFormat="1" applyFont="1" applyBorder="1" applyAlignment="1">
      <alignment horizontal="right"/>
    </xf>
    <xf numFmtId="4" fontId="10" fillId="0" borderId="29" xfId="0" applyNumberFormat="1" applyFont="1" applyBorder="1" applyAlignment="1">
      <alignment horizontal="right" wrapText="1"/>
    </xf>
    <xf numFmtId="4" fontId="10" fillId="0" borderId="15" xfId="0" applyNumberFormat="1" applyFont="1" applyBorder="1" applyAlignment="1">
      <alignment horizontal="right" wrapText="1"/>
    </xf>
    <xf numFmtId="4" fontId="10" fillId="0" borderId="53" xfId="0" applyNumberFormat="1" applyFont="1" applyBorder="1" applyAlignment="1">
      <alignment horizontal="right"/>
    </xf>
    <xf numFmtId="4" fontId="11" fillId="0" borderId="54" xfId="0" applyNumberFormat="1" applyFont="1" applyBorder="1" applyAlignment="1">
      <alignment horizontal="right"/>
    </xf>
    <xf numFmtId="4" fontId="11" fillId="0" borderId="38" xfId="0" applyNumberFormat="1" applyFont="1" applyBorder="1" applyAlignment="1">
      <alignment/>
    </xf>
    <xf numFmtId="4" fontId="11" fillId="0" borderId="29" xfId="0" applyNumberFormat="1" applyFont="1" applyBorder="1" applyAlignment="1">
      <alignment/>
    </xf>
    <xf numFmtId="4" fontId="10" fillId="0" borderId="42" xfId="0" applyNumberFormat="1" applyFont="1" applyBorder="1" applyAlignment="1">
      <alignment horizontal="right" wrapText="1"/>
    </xf>
    <xf numFmtId="4" fontId="10" fillId="0" borderId="21" xfId="0" applyNumberFormat="1" applyFont="1" applyBorder="1" applyAlignment="1">
      <alignment horizontal="right" wrapText="1"/>
    </xf>
    <xf numFmtId="4" fontId="11" fillId="0" borderId="55" xfId="0" applyNumberFormat="1" applyFont="1" applyBorder="1" applyAlignment="1">
      <alignment horizontal="right"/>
    </xf>
    <xf numFmtId="49" fontId="11" fillId="0" borderId="28"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0" borderId="16" xfId="0" applyNumberFormat="1" applyFont="1" applyFill="1" applyBorder="1" applyAlignment="1">
      <alignment vertical="center"/>
    </xf>
    <xf numFmtId="49" fontId="11" fillId="0" borderId="12" xfId="0" applyNumberFormat="1" applyFont="1" applyFill="1" applyBorder="1" applyAlignment="1">
      <alignment vertical="center"/>
    </xf>
    <xf numFmtId="49" fontId="11" fillId="0" borderId="17" xfId="0" applyNumberFormat="1" applyFont="1" applyFill="1" applyBorder="1" applyAlignment="1">
      <alignment vertical="center"/>
    </xf>
    <xf numFmtId="0" fontId="8" fillId="0" borderId="26" xfId="0" applyFont="1" applyBorder="1" applyAlignment="1">
      <alignment horizontal="left" vertical="top" wrapText="1"/>
    </xf>
    <xf numFmtId="0" fontId="8" fillId="0" borderId="24" xfId="0" applyFont="1" applyBorder="1" applyAlignment="1">
      <alignment horizontal="left" vertical="top" wrapText="1"/>
    </xf>
    <xf numFmtId="0" fontId="27" fillId="25" borderId="42" xfId="0" applyFont="1" applyFill="1" applyBorder="1" applyAlignment="1">
      <alignment horizontal="left"/>
    </xf>
    <xf numFmtId="0" fontId="27" fillId="0" borderId="38" xfId="0" applyFont="1" applyBorder="1" applyAlignment="1">
      <alignment horizontal="left" vertical="top" wrapText="1"/>
    </xf>
    <xf numFmtId="0" fontId="8" fillId="0" borderId="30" xfId="0" applyFont="1" applyBorder="1" applyAlignment="1">
      <alignment vertical="top" wrapText="1"/>
    </xf>
    <xf numFmtId="0" fontId="8" fillId="0" borderId="41" xfId="0" applyFont="1" applyBorder="1" applyAlignment="1">
      <alignment horizontal="left" vertical="top" wrapText="1"/>
    </xf>
    <xf numFmtId="0" fontId="8" fillId="0" borderId="30" xfId="0" applyNumberFormat="1" applyFont="1" applyFill="1" applyBorder="1" applyAlignment="1">
      <alignment vertical="top" wrapText="1"/>
    </xf>
    <xf numFmtId="0" fontId="8" fillId="0" borderId="30" xfId="0" applyNumberFormat="1" applyFont="1" applyBorder="1" applyAlignment="1">
      <alignment vertical="top" wrapText="1"/>
    </xf>
    <xf numFmtId="0" fontId="8" fillId="0" borderId="29" xfId="0" applyNumberFormat="1" applyFont="1" applyBorder="1" applyAlignment="1">
      <alignment vertical="top" wrapText="1"/>
    </xf>
    <xf numFmtId="0" fontId="8" fillId="0" borderId="42" xfId="0" applyNumberFormat="1" applyFont="1" applyBorder="1" applyAlignment="1">
      <alignment vertical="top" wrapText="1"/>
    </xf>
    <xf numFmtId="2" fontId="11" fillId="0" borderId="18" xfId="0" applyNumberFormat="1" applyFont="1" applyBorder="1" applyAlignment="1">
      <alignment horizontal="left"/>
    </xf>
    <xf numFmtId="49" fontId="11" fillId="0" borderId="0" xfId="0" applyNumberFormat="1" applyFont="1" applyAlignment="1">
      <alignment/>
    </xf>
    <xf numFmtId="49" fontId="11" fillId="0" borderId="10" xfId="0" applyNumberFormat="1" applyFont="1" applyBorder="1" applyAlignment="1">
      <alignment/>
    </xf>
    <xf numFmtId="49" fontId="11" fillId="0" borderId="28" xfId="0" applyNumberFormat="1" applyFont="1" applyBorder="1" applyAlignment="1">
      <alignment/>
    </xf>
    <xf numFmtId="4" fontId="11" fillId="0" borderId="53" xfId="0" applyNumberFormat="1" applyFont="1" applyBorder="1" applyAlignment="1">
      <alignment horizontal="right"/>
    </xf>
    <xf numFmtId="4" fontId="11" fillId="0" borderId="0" xfId="0" applyNumberFormat="1" applyFont="1" applyFill="1" applyBorder="1" applyAlignment="1">
      <alignment/>
    </xf>
    <xf numFmtId="4" fontId="10" fillId="0" borderId="44" xfId="0" applyNumberFormat="1" applyFont="1" applyFill="1" applyBorder="1" applyAlignment="1">
      <alignment horizontal="right"/>
    </xf>
    <xf numFmtId="4" fontId="14" fillId="0" borderId="0" xfId="0" applyNumberFormat="1" applyFont="1" applyFill="1" applyBorder="1" applyAlignment="1">
      <alignment/>
    </xf>
    <xf numFmtId="4" fontId="14" fillId="0" borderId="0" xfId="0" applyNumberFormat="1" applyFont="1" applyFill="1" applyAlignment="1">
      <alignment/>
    </xf>
    <xf numFmtId="4" fontId="13" fillId="0" borderId="44" xfId="0" applyNumberFormat="1" applyFont="1" applyFill="1" applyBorder="1" applyAlignment="1">
      <alignment horizontal="right"/>
    </xf>
    <xf numFmtId="4" fontId="13" fillId="0" borderId="44" xfId="0" applyNumberFormat="1" applyFont="1" applyBorder="1" applyAlignment="1">
      <alignment horizontal="right"/>
    </xf>
    <xf numFmtId="4" fontId="13" fillId="0" borderId="56" xfId="0" applyNumberFormat="1" applyFont="1" applyBorder="1" applyAlignment="1">
      <alignment horizontal="right"/>
    </xf>
    <xf numFmtId="4" fontId="13" fillId="0" borderId="57" xfId="0" applyNumberFormat="1" applyFont="1" applyBorder="1" applyAlignment="1">
      <alignment horizontal="right"/>
    </xf>
    <xf numFmtId="49" fontId="11" fillId="0" borderId="18" xfId="0" applyNumberFormat="1" applyFont="1" applyBorder="1" applyAlignment="1">
      <alignment horizontal="left"/>
    </xf>
    <xf numFmtId="4" fontId="30" fillId="0" borderId="0" xfId="0" applyNumberFormat="1" applyFont="1" applyAlignment="1">
      <alignment/>
    </xf>
    <xf numFmtId="49" fontId="30" fillId="0" borderId="12" xfId="0" applyNumberFormat="1" applyFont="1" applyBorder="1" applyAlignment="1">
      <alignment horizontal="left"/>
    </xf>
    <xf numFmtId="4" fontId="38" fillId="0" borderId="11" xfId="0" applyNumberFormat="1" applyFont="1" applyBorder="1" applyAlignment="1">
      <alignment wrapText="1"/>
    </xf>
    <xf numFmtId="4" fontId="29" fillId="0" borderId="12" xfId="0" applyNumberFormat="1" applyFont="1" applyBorder="1" applyAlignment="1">
      <alignment horizontal="right" wrapText="1"/>
    </xf>
    <xf numFmtId="4" fontId="29" fillId="0" borderId="12" xfId="0" applyNumberFormat="1" applyFont="1" applyBorder="1" applyAlignment="1">
      <alignment horizontal="right"/>
    </xf>
    <xf numFmtId="4" fontId="29" fillId="0" borderId="37" xfId="0" applyNumberFormat="1" applyFont="1" applyBorder="1" applyAlignment="1">
      <alignment horizontal="right"/>
    </xf>
    <xf numFmtId="4" fontId="29" fillId="0" borderId="0" xfId="0" applyNumberFormat="1" applyFont="1" applyBorder="1" applyAlignment="1">
      <alignment horizontal="right"/>
    </xf>
    <xf numFmtId="4" fontId="29" fillId="0" borderId="28" xfId="0" applyNumberFormat="1" applyFont="1" applyBorder="1" applyAlignment="1">
      <alignment horizontal="right"/>
    </xf>
    <xf numFmtId="4" fontId="39" fillId="0" borderId="0" xfId="0" applyNumberFormat="1" applyFont="1" applyAlignment="1">
      <alignment/>
    </xf>
    <xf numFmtId="0" fontId="40" fillId="0" borderId="16" xfId="0" applyFont="1" applyFill="1" applyBorder="1" applyAlignment="1">
      <alignment vertical="center"/>
    </xf>
    <xf numFmtId="4" fontId="39" fillId="0" borderId="37" xfId="0" applyNumberFormat="1" applyFont="1" applyBorder="1" applyAlignment="1">
      <alignment wrapText="1"/>
    </xf>
    <xf numFmtId="4" fontId="39" fillId="0" borderId="38" xfId="0" applyNumberFormat="1" applyFont="1" applyBorder="1" applyAlignment="1">
      <alignment horizontal="right" wrapText="1"/>
    </xf>
    <xf numFmtId="4" fontId="41" fillId="0" borderId="12" xfId="0" applyNumberFormat="1" applyFont="1" applyBorder="1" applyAlignment="1">
      <alignment horizontal="right" wrapText="1"/>
    </xf>
    <xf numFmtId="4" fontId="41" fillId="0" borderId="12" xfId="0" applyNumberFormat="1" applyFont="1" applyBorder="1" applyAlignment="1">
      <alignment horizontal="right"/>
    </xf>
    <xf numFmtId="4" fontId="39" fillId="0" borderId="37" xfId="0" applyNumberFormat="1" applyFont="1" applyBorder="1" applyAlignment="1">
      <alignment horizontal="right"/>
    </xf>
    <xf numFmtId="49" fontId="11" fillId="0" borderId="0" xfId="0" applyNumberFormat="1" applyFont="1" applyFill="1" applyAlignment="1">
      <alignment/>
    </xf>
    <xf numFmtId="4" fontId="10" fillId="0" borderId="38" xfId="0" applyNumberFormat="1" applyFont="1" applyBorder="1" applyAlignment="1">
      <alignment horizontal="right" wrapText="1"/>
    </xf>
    <xf numFmtId="4" fontId="13" fillId="0" borderId="10" xfId="0" applyNumberFormat="1" applyFont="1" applyBorder="1" applyAlignment="1">
      <alignment horizontal="right" wrapText="1"/>
    </xf>
    <xf numFmtId="4" fontId="10" fillId="0" borderId="0" xfId="0" applyNumberFormat="1" applyFont="1" applyFill="1" applyAlignment="1">
      <alignment wrapText="1"/>
    </xf>
    <xf numFmtId="4" fontId="10" fillId="0" borderId="0" xfId="0" applyNumberFormat="1" applyFont="1" applyFill="1" applyAlignment="1">
      <alignment horizontal="right" wrapText="1"/>
    </xf>
    <xf numFmtId="4" fontId="10" fillId="0" borderId="0" xfId="0" applyNumberFormat="1" applyFont="1" applyFill="1" applyAlignment="1">
      <alignment horizontal="right"/>
    </xf>
    <xf numFmtId="4" fontId="11" fillId="0" borderId="0" xfId="0" applyNumberFormat="1" applyFont="1" applyFill="1" applyAlignment="1">
      <alignment horizontal="right"/>
    </xf>
    <xf numFmtId="0" fontId="8" fillId="0" borderId="38" xfId="0" applyNumberFormat="1" applyFont="1" applyBorder="1" applyAlignment="1">
      <alignment vertical="top" wrapText="1"/>
    </xf>
    <xf numFmtId="4" fontId="10" fillId="0" borderId="12" xfId="0" applyNumberFormat="1" applyFont="1" applyBorder="1" applyAlignment="1">
      <alignment horizontal="right" wrapText="1"/>
    </xf>
    <xf numFmtId="4" fontId="10" fillId="0" borderId="11" xfId="0" applyNumberFormat="1" applyFont="1" applyBorder="1" applyAlignment="1">
      <alignment horizontal="right" wrapText="1"/>
    </xf>
    <xf numFmtId="4" fontId="10" fillId="0" borderId="58" xfId="0" applyNumberFormat="1" applyFont="1" applyBorder="1" applyAlignment="1">
      <alignment horizontal="right"/>
    </xf>
    <xf numFmtId="4" fontId="10" fillId="0" borderId="59" xfId="0" applyNumberFormat="1" applyFont="1" applyBorder="1" applyAlignment="1">
      <alignment horizontal="right"/>
    </xf>
    <xf numFmtId="4" fontId="11" fillId="0" borderId="59" xfId="0" applyNumberFormat="1" applyFont="1" applyBorder="1" applyAlignment="1">
      <alignment horizontal="right"/>
    </xf>
    <xf numFmtId="4" fontId="11" fillId="0" borderId="60" xfId="0" applyNumberFormat="1" applyFont="1" applyBorder="1" applyAlignment="1">
      <alignment horizontal="right"/>
    </xf>
    <xf numFmtId="4" fontId="10" fillId="0" borderId="61" xfId="0" applyNumberFormat="1" applyFont="1" applyBorder="1" applyAlignment="1">
      <alignment horizontal="right"/>
    </xf>
    <xf numFmtId="4" fontId="10" fillId="0" borderId="62" xfId="0" applyNumberFormat="1" applyFont="1" applyBorder="1" applyAlignment="1">
      <alignment horizontal="right"/>
    </xf>
    <xf numFmtId="4" fontId="11" fillId="0" borderId="62" xfId="0" applyNumberFormat="1" applyFont="1" applyBorder="1" applyAlignment="1">
      <alignment horizontal="right"/>
    </xf>
    <xf numFmtId="4" fontId="11" fillId="0" borderId="63" xfId="0" applyNumberFormat="1" applyFont="1" applyBorder="1" applyAlignment="1">
      <alignment horizontal="right"/>
    </xf>
    <xf numFmtId="49" fontId="14" fillId="0" borderId="16" xfId="0" applyNumberFormat="1" applyFont="1" applyFill="1" applyBorder="1" applyAlignment="1">
      <alignment vertical="center"/>
    </xf>
    <xf numFmtId="0" fontId="27" fillId="0" borderId="42" xfId="0" applyFont="1" applyFill="1" applyBorder="1" applyAlignment="1">
      <alignment wrapText="1"/>
    </xf>
    <xf numFmtId="0" fontId="8" fillId="0" borderId="29" xfId="0" applyFont="1" applyFill="1" applyBorder="1" applyAlignment="1">
      <alignment wrapText="1"/>
    </xf>
    <xf numFmtId="4" fontId="11" fillId="0" borderId="61" xfId="0" applyNumberFormat="1" applyFont="1" applyBorder="1" applyAlignment="1">
      <alignment horizontal="right"/>
    </xf>
    <xf numFmtId="4" fontId="11" fillId="0" borderId="21" xfId="0" applyNumberFormat="1" applyFont="1" applyBorder="1" applyAlignment="1">
      <alignment horizontal="right"/>
    </xf>
    <xf numFmtId="4" fontId="13" fillId="0" borderId="50" xfId="0" applyNumberFormat="1" applyFont="1" applyFill="1" applyBorder="1" applyAlignment="1">
      <alignment horizontal="right"/>
    </xf>
    <xf numFmtId="4" fontId="10" fillId="0" borderId="50" xfId="0" applyNumberFormat="1" applyFont="1" applyFill="1" applyBorder="1" applyAlignment="1">
      <alignment horizontal="right"/>
    </xf>
    <xf numFmtId="4" fontId="13" fillId="0" borderId="50" xfId="0" applyNumberFormat="1" applyFont="1" applyBorder="1" applyAlignment="1">
      <alignment horizontal="right"/>
    </xf>
    <xf numFmtId="0" fontId="27" fillId="25" borderId="43" xfId="0" applyFont="1" applyFill="1" applyBorder="1" applyAlignment="1">
      <alignment/>
    </xf>
    <xf numFmtId="49" fontId="14" fillId="0" borderId="34" xfId="0" applyNumberFormat="1" applyFont="1" applyBorder="1" applyAlignment="1">
      <alignment horizontal="left"/>
    </xf>
    <xf numFmtId="49" fontId="14" fillId="0" borderId="10" xfId="0" applyNumberFormat="1" applyFont="1" applyBorder="1" applyAlignment="1">
      <alignment horizontal="left"/>
    </xf>
    <xf numFmtId="49" fontId="11" fillId="0" borderId="10" xfId="0" applyNumberFormat="1" applyFont="1" applyBorder="1" applyAlignment="1">
      <alignment/>
    </xf>
    <xf numFmtId="49" fontId="14" fillId="0" borderId="10" xfId="0" applyNumberFormat="1" applyFont="1" applyFill="1" applyBorder="1" applyAlignment="1">
      <alignment vertical="center"/>
    </xf>
    <xf numFmtId="49" fontId="14" fillId="0" borderId="18" xfId="0" applyNumberFormat="1" applyFont="1" applyBorder="1" applyAlignment="1">
      <alignment horizontal="left"/>
    </xf>
    <xf numFmtId="4" fontId="27" fillId="0" borderId="0" xfId="0" applyNumberFormat="1" applyFont="1" applyAlignment="1">
      <alignment/>
    </xf>
    <xf numFmtId="4" fontId="27" fillId="0" borderId="37" xfId="0" applyNumberFormat="1" applyFont="1" applyBorder="1" applyAlignment="1">
      <alignment wrapText="1"/>
    </xf>
    <xf numFmtId="4" fontId="39" fillId="0" borderId="12" xfId="0" applyNumberFormat="1" applyFont="1" applyBorder="1" applyAlignment="1">
      <alignment horizontal="right"/>
    </xf>
    <xf numFmtId="4" fontId="27" fillId="0" borderId="12" xfId="0" applyNumberFormat="1" applyFont="1" applyBorder="1" applyAlignment="1">
      <alignment horizontal="right"/>
    </xf>
    <xf numFmtId="4" fontId="10" fillId="0" borderId="18" xfId="0" applyNumberFormat="1" applyFont="1" applyBorder="1" applyAlignment="1">
      <alignment horizontal="right"/>
    </xf>
    <xf numFmtId="4" fontId="13" fillId="0" borderId="26" xfId="0" applyNumberFormat="1" applyFont="1" applyFill="1" applyBorder="1" applyAlignment="1">
      <alignment horizontal="right" wrapText="1"/>
    </xf>
    <xf numFmtId="4" fontId="13" fillId="0" borderId="17" xfId="0" applyNumberFormat="1" applyFont="1" applyFill="1" applyBorder="1" applyAlignment="1">
      <alignment horizontal="right" wrapText="1"/>
    </xf>
    <xf numFmtId="4" fontId="10" fillId="0" borderId="26" xfId="0" applyNumberFormat="1" applyFont="1" applyFill="1" applyBorder="1" applyAlignment="1">
      <alignment horizontal="right"/>
    </xf>
    <xf numFmtId="4" fontId="10" fillId="0" borderId="17" xfId="0" applyNumberFormat="1" applyFont="1" applyFill="1" applyBorder="1" applyAlignment="1">
      <alignment horizontal="right"/>
    </xf>
    <xf numFmtId="4" fontId="29" fillId="0" borderId="29" xfId="0" applyNumberFormat="1" applyFont="1" applyBorder="1" applyAlignment="1">
      <alignment horizontal="right"/>
    </xf>
    <xf numFmtId="4" fontId="39" fillId="0" borderId="38" xfId="0" applyNumberFormat="1" applyFont="1" applyBorder="1" applyAlignment="1">
      <alignment horizontal="right"/>
    </xf>
    <xf numFmtId="4" fontId="10" fillId="0" borderId="41" xfId="0" applyNumberFormat="1" applyFont="1" applyFill="1" applyBorder="1" applyAlignment="1">
      <alignment horizontal="right"/>
    </xf>
    <xf numFmtId="4" fontId="30" fillId="0" borderId="12" xfId="0" applyNumberFormat="1" applyFont="1" applyBorder="1" applyAlignment="1">
      <alignment horizontal="right"/>
    </xf>
    <xf numFmtId="4" fontId="11" fillId="0" borderId="17" xfId="0" applyNumberFormat="1" applyFont="1" applyFill="1" applyBorder="1" applyAlignment="1">
      <alignment horizontal="right"/>
    </xf>
    <xf numFmtId="4" fontId="30" fillId="0" borderId="37" xfId="0" applyNumberFormat="1" applyFont="1" applyBorder="1" applyAlignment="1">
      <alignment horizontal="right"/>
    </xf>
    <xf numFmtId="4" fontId="11" fillId="0" borderId="26" xfId="0" applyNumberFormat="1" applyFont="1" applyFill="1" applyBorder="1" applyAlignment="1">
      <alignment horizontal="right"/>
    </xf>
    <xf numFmtId="4" fontId="11" fillId="0" borderId="25" xfId="0" applyNumberFormat="1" applyFont="1" applyBorder="1" applyAlignment="1">
      <alignment horizontal="right"/>
    </xf>
    <xf numFmtId="4" fontId="11" fillId="0" borderId="0" xfId="0" applyNumberFormat="1" applyFont="1" applyBorder="1" applyAlignment="1">
      <alignment horizontal="center"/>
    </xf>
    <xf numFmtId="3" fontId="11" fillId="0" borderId="0" xfId="0" applyNumberFormat="1" applyFont="1" applyBorder="1" applyAlignment="1">
      <alignment horizontal="center"/>
    </xf>
    <xf numFmtId="4" fontId="14" fillId="0" borderId="0" xfId="0" applyNumberFormat="1" applyFont="1" applyBorder="1" applyAlignment="1">
      <alignment/>
    </xf>
    <xf numFmtId="4" fontId="17" fillId="0" borderId="0" xfId="0" applyNumberFormat="1" applyFont="1" applyBorder="1" applyAlignment="1">
      <alignment/>
    </xf>
    <xf numFmtId="4" fontId="30" fillId="0" borderId="0" xfId="0" applyNumberFormat="1" applyFont="1" applyBorder="1" applyAlignment="1">
      <alignment/>
    </xf>
    <xf numFmtId="4" fontId="39" fillId="0" borderId="0" xfId="0" applyNumberFormat="1" applyFont="1" applyBorder="1" applyAlignment="1">
      <alignment/>
    </xf>
    <xf numFmtId="4" fontId="27" fillId="0" borderId="0" xfId="0" applyNumberFormat="1" applyFont="1" applyBorder="1" applyAlignment="1">
      <alignment/>
    </xf>
    <xf numFmtId="0" fontId="27" fillId="0" borderId="35" xfId="0" applyFont="1" applyFill="1" applyBorder="1" applyAlignment="1">
      <alignment/>
    </xf>
    <xf numFmtId="0" fontId="27" fillId="0" borderId="24" xfId="0" applyFont="1" applyFill="1" applyBorder="1" applyAlignment="1">
      <alignment wrapText="1"/>
    </xf>
    <xf numFmtId="0" fontId="8" fillId="0" borderId="24" xfId="0" applyFont="1" applyFill="1" applyBorder="1" applyAlignment="1">
      <alignment wrapText="1"/>
    </xf>
    <xf numFmtId="4" fontId="27" fillId="0" borderId="24" xfId="0" applyNumberFormat="1" applyFont="1" applyBorder="1" applyAlignment="1">
      <alignment wrapText="1"/>
    </xf>
    <xf numFmtId="4" fontId="8" fillId="0" borderId="32" xfId="0" applyNumberFormat="1" applyFont="1" applyBorder="1" applyAlignment="1">
      <alignment wrapText="1"/>
    </xf>
    <xf numFmtId="4" fontId="13" fillId="0" borderId="10" xfId="0" applyNumberFormat="1" applyFont="1" applyFill="1" applyBorder="1" applyAlignment="1">
      <alignment horizontal="right" wrapText="1"/>
    </xf>
    <xf numFmtId="4" fontId="10" fillId="0" borderId="10" xfId="0" applyNumberFormat="1" applyFont="1" applyFill="1" applyBorder="1" applyAlignment="1">
      <alignment horizontal="right" wrapText="1"/>
    </xf>
    <xf numFmtId="4" fontId="13" fillId="0" borderId="17" xfId="0" applyNumberFormat="1" applyFont="1" applyBorder="1" applyAlignment="1">
      <alignment horizontal="right" wrapText="1"/>
    </xf>
    <xf numFmtId="4" fontId="13" fillId="0" borderId="18" xfId="0" applyNumberFormat="1" applyFont="1" applyBorder="1" applyAlignment="1">
      <alignment horizontal="right" wrapText="1"/>
    </xf>
    <xf numFmtId="4" fontId="13" fillId="0" borderId="45" xfId="0" applyNumberFormat="1" applyFont="1" applyFill="1" applyBorder="1" applyAlignment="1">
      <alignment horizontal="right"/>
    </xf>
    <xf numFmtId="4" fontId="10" fillId="0" borderId="45" xfId="0" applyNumberFormat="1" applyFont="1" applyFill="1" applyBorder="1" applyAlignment="1">
      <alignment horizontal="right"/>
    </xf>
    <xf numFmtId="4" fontId="13" fillId="0" borderId="45" xfId="0" applyNumberFormat="1" applyFont="1" applyBorder="1" applyAlignment="1">
      <alignment horizontal="right"/>
    </xf>
    <xf numFmtId="4" fontId="7" fillId="0" borderId="30" xfId="0" applyNumberFormat="1" applyFont="1" applyBorder="1" applyAlignment="1">
      <alignment wrapText="1"/>
    </xf>
    <xf numFmtId="4" fontId="10" fillId="0" borderId="64" xfId="0" applyNumberFormat="1" applyFont="1" applyBorder="1" applyAlignment="1">
      <alignment horizontal="right"/>
    </xf>
    <xf numFmtId="0" fontId="8" fillId="0" borderId="40" xfId="53" applyFont="1" applyFill="1" applyBorder="1" applyAlignment="1">
      <alignment horizontal="left" vertical="top" wrapText="1"/>
      <protection/>
    </xf>
    <xf numFmtId="4" fontId="10" fillId="0" borderId="14" xfId="0" applyNumberFormat="1" applyFont="1" applyBorder="1" applyAlignment="1">
      <alignment horizontal="right" wrapText="1"/>
    </xf>
    <xf numFmtId="0" fontId="13" fillId="0" borderId="42" xfId="53" applyFont="1" applyFill="1" applyBorder="1" applyAlignment="1">
      <alignment vertical="top"/>
      <protection/>
    </xf>
    <xf numFmtId="0" fontId="8" fillId="0" borderId="16" xfId="0" applyNumberFormat="1" applyFont="1" applyBorder="1" applyAlignment="1">
      <alignment vertical="top" wrapText="1"/>
    </xf>
    <xf numFmtId="0" fontId="17" fillId="0" borderId="16" xfId="0" applyFont="1" applyFill="1" applyBorder="1" applyAlignment="1">
      <alignment vertical="center"/>
    </xf>
    <xf numFmtId="0" fontId="17" fillId="0" borderId="43" xfId="0" applyFont="1" applyBorder="1" applyAlignment="1">
      <alignment/>
    </xf>
    <xf numFmtId="4" fontId="16" fillId="0" borderId="42" xfId="0" applyNumberFormat="1" applyFont="1" applyBorder="1" applyAlignment="1">
      <alignment horizontal="right" wrapText="1"/>
    </xf>
    <xf numFmtId="4" fontId="16" fillId="0" borderId="43" xfId="0" applyNumberFormat="1" applyFont="1" applyBorder="1" applyAlignment="1">
      <alignment horizontal="right" wrapText="1"/>
    </xf>
    <xf numFmtId="49" fontId="43" fillId="0" borderId="10" xfId="0" applyNumberFormat="1" applyFont="1" applyFill="1" applyBorder="1" applyAlignment="1">
      <alignment vertical="center"/>
    </xf>
    <xf numFmtId="0" fontId="8" fillId="0" borderId="13" xfId="0" applyNumberFormat="1" applyFont="1" applyBorder="1" applyAlignment="1">
      <alignment vertical="top" wrapText="1"/>
    </xf>
    <xf numFmtId="4" fontId="10" fillId="0" borderId="24" xfId="0" applyNumberFormat="1" applyFont="1" applyBorder="1" applyAlignment="1">
      <alignment horizontal="right" wrapText="1"/>
    </xf>
    <xf numFmtId="4" fontId="10" fillId="0" borderId="65" xfId="0" applyNumberFormat="1" applyFont="1" applyBorder="1" applyAlignment="1">
      <alignment horizontal="right"/>
    </xf>
    <xf numFmtId="4" fontId="10" fillId="0" borderId="66" xfId="0" applyNumberFormat="1" applyFont="1" applyBorder="1" applyAlignment="1">
      <alignment horizontal="right"/>
    </xf>
    <xf numFmtId="4" fontId="11" fillId="0" borderId="66" xfId="0" applyNumberFormat="1" applyFont="1" applyBorder="1" applyAlignment="1">
      <alignment horizontal="right"/>
    </xf>
    <xf numFmtId="4" fontId="11" fillId="0" borderId="67" xfId="0" applyNumberFormat="1" applyFont="1" applyBorder="1" applyAlignment="1">
      <alignment horizontal="right"/>
    </xf>
    <xf numFmtId="49" fontId="11" fillId="0" borderId="13" xfId="0" applyNumberFormat="1" applyFont="1" applyFill="1" applyBorder="1" applyAlignment="1">
      <alignment vertical="center"/>
    </xf>
    <xf numFmtId="4" fontId="10" fillId="0" borderId="68" xfId="0" applyNumberFormat="1" applyFont="1" applyBorder="1" applyAlignment="1">
      <alignment horizontal="right"/>
    </xf>
    <xf numFmtId="4" fontId="10" fillId="0" borderId="69" xfId="0" applyNumberFormat="1" applyFont="1" applyBorder="1" applyAlignment="1">
      <alignment horizontal="right"/>
    </xf>
    <xf numFmtId="0" fontId="42" fillId="0" borderId="14" xfId="0" applyFont="1" applyBorder="1" applyAlignment="1">
      <alignment wrapText="1"/>
    </xf>
    <xf numFmtId="4" fontId="11" fillId="0" borderId="69" xfId="0" applyNumberFormat="1" applyFont="1" applyBorder="1" applyAlignment="1">
      <alignment horizontal="right"/>
    </xf>
    <xf numFmtId="4" fontId="11" fillId="0" borderId="70" xfId="0" applyNumberFormat="1" applyFont="1" applyBorder="1" applyAlignment="1">
      <alignment horizontal="right"/>
    </xf>
    <xf numFmtId="4" fontId="14" fillId="0" borderId="29" xfId="0" applyNumberFormat="1" applyFont="1" applyBorder="1" applyAlignment="1">
      <alignment/>
    </xf>
    <xf numFmtId="49" fontId="14" fillId="0" borderId="12" xfId="0" applyNumberFormat="1" applyFont="1" applyFill="1" applyBorder="1" applyAlignment="1">
      <alignment vertical="center"/>
    </xf>
    <xf numFmtId="4" fontId="13" fillId="0" borderId="34" xfId="0" applyNumberFormat="1" applyFont="1" applyBorder="1" applyAlignment="1">
      <alignment horizontal="right" wrapText="1"/>
    </xf>
    <xf numFmtId="4" fontId="10" fillId="0" borderId="25" xfId="0" applyNumberFormat="1" applyFont="1" applyBorder="1" applyAlignment="1">
      <alignment horizontal="right" wrapText="1"/>
    </xf>
    <xf numFmtId="0" fontId="8" fillId="0" borderId="10" xfId="0" applyFont="1" applyBorder="1" applyAlignment="1">
      <alignment horizontal="left" vertical="top" wrapText="1"/>
    </xf>
    <xf numFmtId="0" fontId="8" fillId="0" borderId="10" xfId="0" applyFont="1" applyBorder="1" applyAlignment="1">
      <alignment vertical="top" wrapText="1"/>
    </xf>
    <xf numFmtId="0" fontId="8" fillId="0" borderId="28" xfId="0" applyFont="1" applyBorder="1" applyAlignment="1">
      <alignment wrapText="1"/>
    </xf>
    <xf numFmtId="0" fontId="8" fillId="0" borderId="10" xfId="0" applyFont="1" applyBorder="1" applyAlignment="1">
      <alignment horizontal="left" wrapText="1"/>
    </xf>
    <xf numFmtId="0" fontId="42" fillId="0" borderId="10" xfId="0" applyFont="1" applyFill="1" applyBorder="1" applyAlignment="1">
      <alignment wrapText="1"/>
    </xf>
    <xf numFmtId="0" fontId="8" fillId="0" borderId="17" xfId="0" applyFont="1" applyBorder="1" applyAlignment="1">
      <alignment horizontal="left" vertical="top" wrapText="1"/>
    </xf>
    <xf numFmtId="0" fontId="8" fillId="0" borderId="18" xfId="0" applyFont="1" applyBorder="1" applyAlignment="1">
      <alignment vertical="top" wrapText="1"/>
    </xf>
    <xf numFmtId="4" fontId="13" fillId="0" borderId="12" xfId="0" applyNumberFormat="1" applyFont="1" applyBorder="1" applyAlignment="1">
      <alignment horizontal="right" wrapText="1"/>
    </xf>
    <xf numFmtId="4" fontId="13" fillId="0" borderId="12" xfId="0" applyNumberFormat="1" applyFont="1" applyBorder="1" applyAlignment="1">
      <alignment horizontal="right"/>
    </xf>
    <xf numFmtId="4" fontId="13" fillId="0" borderId="37" xfId="0" applyNumberFormat="1" applyFont="1" applyBorder="1" applyAlignment="1">
      <alignment horizontal="right"/>
    </xf>
    <xf numFmtId="4" fontId="13" fillId="0" borderId="0" xfId="0" applyNumberFormat="1" applyFont="1" applyBorder="1" applyAlignment="1">
      <alignment horizontal="right"/>
    </xf>
    <xf numFmtId="4" fontId="13" fillId="0" borderId="28" xfId="0" applyNumberFormat="1" applyFont="1" applyBorder="1" applyAlignment="1">
      <alignment horizontal="right"/>
    </xf>
    <xf numFmtId="4" fontId="13" fillId="0" borderId="29" xfId="0" applyNumberFormat="1" applyFont="1" applyBorder="1" applyAlignment="1">
      <alignment horizontal="right"/>
    </xf>
    <xf numFmtId="4" fontId="14" fillId="0" borderId="12" xfId="0" applyNumberFormat="1" applyFont="1" applyBorder="1" applyAlignment="1">
      <alignment horizontal="right"/>
    </xf>
    <xf numFmtId="4" fontId="14" fillId="0" borderId="37" xfId="0" applyNumberFormat="1" applyFont="1" applyBorder="1" applyAlignment="1">
      <alignment horizontal="right"/>
    </xf>
    <xf numFmtId="4" fontId="13" fillId="0" borderId="16" xfId="0" applyNumberFormat="1" applyFont="1" applyBorder="1" applyAlignment="1">
      <alignment horizontal="right" wrapText="1"/>
    </xf>
    <xf numFmtId="4" fontId="13" fillId="0" borderId="42" xfId="0" applyNumberFormat="1" applyFont="1" applyBorder="1" applyAlignment="1">
      <alignment horizontal="right" wrapText="1"/>
    </xf>
    <xf numFmtId="4" fontId="13" fillId="0" borderId="61" xfId="0" applyNumberFormat="1" applyFont="1" applyBorder="1" applyAlignment="1">
      <alignment horizontal="right"/>
    </xf>
    <xf numFmtId="4" fontId="14" fillId="0" borderId="61" xfId="0" applyNumberFormat="1" applyFont="1" applyBorder="1" applyAlignment="1">
      <alignment horizontal="right"/>
    </xf>
    <xf numFmtId="4" fontId="14" fillId="0" borderId="21" xfId="0" applyNumberFormat="1" applyFont="1" applyBorder="1" applyAlignment="1">
      <alignment horizontal="right"/>
    </xf>
    <xf numFmtId="4" fontId="10" fillId="0" borderId="41" xfId="0" applyNumberFormat="1" applyFont="1" applyFill="1" applyBorder="1" applyAlignment="1">
      <alignment horizontal="right" wrapText="1"/>
    </xf>
    <xf numFmtId="49" fontId="14" fillId="0" borderId="34" xfId="0" applyNumberFormat="1" applyFont="1" applyFill="1" applyBorder="1" applyAlignment="1">
      <alignment vertical="center"/>
    </xf>
    <xf numFmtId="4" fontId="14" fillId="0" borderId="26" xfId="0" applyNumberFormat="1" applyFont="1" applyBorder="1" applyAlignment="1">
      <alignment/>
    </xf>
    <xf numFmtId="0" fontId="27" fillId="0" borderId="36" xfId="0" applyFont="1" applyFill="1" applyBorder="1" applyAlignment="1">
      <alignment wrapText="1"/>
    </xf>
    <xf numFmtId="4" fontId="13" fillId="0" borderId="35" xfId="0" applyNumberFormat="1" applyFont="1" applyBorder="1" applyAlignment="1">
      <alignment horizontal="right" wrapText="1"/>
    </xf>
    <xf numFmtId="4" fontId="13" fillId="0" borderId="69" xfId="0" applyNumberFormat="1" applyFont="1" applyBorder="1" applyAlignment="1">
      <alignment horizontal="right"/>
    </xf>
    <xf numFmtId="0" fontId="14" fillId="25" borderId="16" xfId="0" applyFont="1" applyFill="1" applyBorder="1" applyAlignment="1">
      <alignment vertical="center"/>
    </xf>
    <xf numFmtId="4" fontId="13" fillId="25" borderId="61" xfId="0" applyNumberFormat="1" applyFont="1" applyFill="1" applyBorder="1" applyAlignment="1">
      <alignment horizontal="right"/>
    </xf>
    <xf numFmtId="4" fontId="13" fillId="25" borderId="16" xfId="0" applyNumberFormat="1" applyFont="1" applyFill="1" applyBorder="1" applyAlignment="1">
      <alignment horizontal="right" wrapText="1"/>
    </xf>
    <xf numFmtId="4" fontId="13" fillId="0" borderId="16" xfId="0" applyNumberFormat="1" applyFont="1" applyBorder="1" applyAlignment="1">
      <alignment horizontal="right"/>
    </xf>
    <xf numFmtId="4" fontId="14" fillId="0" borderId="38" xfId="0" applyNumberFormat="1" applyFont="1" applyBorder="1" applyAlignment="1">
      <alignment/>
    </xf>
    <xf numFmtId="49" fontId="14" fillId="25" borderId="16" xfId="0" applyNumberFormat="1" applyFont="1" applyFill="1" applyBorder="1" applyAlignment="1">
      <alignment vertical="center"/>
    </xf>
    <xf numFmtId="4" fontId="13" fillId="25" borderId="21" xfId="0" applyNumberFormat="1" applyFont="1" applyFill="1" applyBorder="1" applyAlignment="1">
      <alignment horizontal="right" wrapText="1"/>
    </xf>
    <xf numFmtId="4" fontId="16" fillId="0" borderId="34" xfId="0" applyNumberFormat="1" applyFont="1" applyBorder="1" applyAlignment="1">
      <alignment horizontal="right" wrapText="1"/>
    </xf>
    <xf numFmtId="4" fontId="16" fillId="0" borderId="0" xfId="0" applyNumberFormat="1" applyFont="1" applyBorder="1" applyAlignment="1">
      <alignment horizontal="right"/>
    </xf>
    <xf numFmtId="4" fontId="16" fillId="0" borderId="29" xfId="0" applyNumberFormat="1" applyFont="1" applyBorder="1" applyAlignment="1">
      <alignment horizontal="right"/>
    </xf>
    <xf numFmtId="4" fontId="17" fillId="0" borderId="12" xfId="0" applyNumberFormat="1" applyFont="1" applyBorder="1" applyAlignment="1">
      <alignment horizontal="right"/>
    </xf>
    <xf numFmtId="49" fontId="14" fillId="0" borderId="16" xfId="0" applyNumberFormat="1" applyFont="1" applyBorder="1" applyAlignment="1">
      <alignment horizontal="left"/>
    </xf>
    <xf numFmtId="4" fontId="44" fillId="0" borderId="21" xfId="0" applyNumberFormat="1" applyFont="1" applyBorder="1" applyAlignment="1">
      <alignment wrapText="1"/>
    </xf>
    <xf numFmtId="4" fontId="29" fillId="0" borderId="42" xfId="0" applyNumberFormat="1" applyFont="1" applyBorder="1" applyAlignment="1">
      <alignment horizontal="right"/>
    </xf>
    <xf numFmtId="4" fontId="29" fillId="0" borderId="16" xfId="0" applyNumberFormat="1" applyFont="1" applyBorder="1" applyAlignment="1">
      <alignment horizontal="right"/>
    </xf>
    <xf numFmtId="4" fontId="29" fillId="0" borderId="43" xfId="0" applyNumberFormat="1" applyFont="1" applyBorder="1" applyAlignment="1">
      <alignment horizontal="right"/>
    </xf>
    <xf numFmtId="4" fontId="29" fillId="0" borderId="21" xfId="0" applyNumberFormat="1" applyFont="1" applyBorder="1" applyAlignment="1">
      <alignment horizontal="right"/>
    </xf>
    <xf numFmtId="4" fontId="29" fillId="0" borderId="16" xfId="0" applyNumberFormat="1" applyFont="1" applyBorder="1" applyAlignment="1">
      <alignment horizontal="right" wrapText="1"/>
    </xf>
    <xf numFmtId="4" fontId="14" fillId="0" borderId="68" xfId="0" applyNumberFormat="1" applyFont="1" applyFill="1" applyBorder="1" applyAlignment="1">
      <alignment/>
    </xf>
    <xf numFmtId="4" fontId="13" fillId="0" borderId="69" xfId="0" applyNumberFormat="1" applyFont="1" applyFill="1" applyBorder="1" applyAlignment="1">
      <alignment horizontal="right"/>
    </xf>
    <xf numFmtId="4" fontId="13" fillId="0" borderId="34" xfId="0" applyNumberFormat="1" applyFont="1" applyFill="1" applyBorder="1" applyAlignment="1">
      <alignment horizontal="right" wrapText="1"/>
    </xf>
    <xf numFmtId="4" fontId="13" fillId="0" borderId="49" xfId="0" applyNumberFormat="1" applyFont="1" applyFill="1" applyBorder="1" applyAlignment="1">
      <alignment horizontal="right"/>
    </xf>
    <xf numFmtId="4" fontId="14" fillId="0" borderId="44" xfId="0" applyNumberFormat="1" applyFont="1" applyFill="1" applyBorder="1" applyAlignment="1">
      <alignment/>
    </xf>
    <xf numFmtId="4" fontId="13" fillId="0" borderId="43" xfId="0" applyNumberFormat="1" applyFont="1" applyBorder="1" applyAlignment="1">
      <alignment wrapText="1"/>
    </xf>
    <xf numFmtId="4" fontId="13" fillId="0" borderId="43" xfId="0" applyNumberFormat="1" applyFont="1" applyBorder="1" applyAlignment="1">
      <alignment horizontal="right"/>
    </xf>
    <xf numFmtId="4" fontId="13" fillId="0" borderId="21" xfId="0" applyNumberFormat="1" applyFont="1" applyBorder="1" applyAlignment="1">
      <alignment horizontal="right"/>
    </xf>
    <xf numFmtId="49" fontId="14" fillId="22" borderId="16" xfId="0" applyNumberFormat="1" applyFont="1" applyFill="1" applyBorder="1" applyAlignment="1">
      <alignment horizontal="center" vertical="center"/>
    </xf>
    <xf numFmtId="4" fontId="11" fillId="0" borderId="0" xfId="0" applyNumberFormat="1" applyFont="1" applyFill="1" applyAlignment="1">
      <alignment horizontal="center"/>
    </xf>
    <xf numFmtId="4" fontId="11" fillId="0" borderId="0" xfId="0" applyNumberFormat="1" applyFont="1" applyFill="1" applyBorder="1" applyAlignment="1">
      <alignment horizontal="center"/>
    </xf>
    <xf numFmtId="3" fontId="11" fillId="0" borderId="0" xfId="0" applyNumberFormat="1" applyFont="1" applyFill="1" applyAlignment="1">
      <alignment horizontal="center"/>
    </xf>
    <xf numFmtId="3" fontId="11" fillId="0" borderId="0" xfId="0" applyNumberFormat="1" applyFont="1" applyFill="1" applyBorder="1" applyAlignment="1">
      <alignment horizontal="center"/>
    </xf>
    <xf numFmtId="4" fontId="17" fillId="0" borderId="0" xfId="0" applyNumberFormat="1" applyFont="1" applyFill="1" applyAlignment="1">
      <alignment/>
    </xf>
    <xf numFmtId="4" fontId="17" fillId="0" borderId="0" xfId="0" applyNumberFormat="1" applyFont="1" applyFill="1" applyBorder="1" applyAlignment="1">
      <alignment/>
    </xf>
    <xf numFmtId="4" fontId="21" fillId="0" borderId="0" xfId="0" applyNumberFormat="1" applyFont="1" applyFill="1" applyAlignment="1">
      <alignment/>
    </xf>
    <xf numFmtId="4" fontId="21" fillId="0" borderId="0" xfId="0" applyNumberFormat="1" applyFont="1" applyFill="1" applyBorder="1" applyAlignment="1">
      <alignment/>
    </xf>
    <xf numFmtId="4" fontId="30" fillId="0" borderId="0" xfId="0" applyNumberFormat="1" applyFont="1" applyFill="1" applyAlignment="1">
      <alignment/>
    </xf>
    <xf numFmtId="4" fontId="30" fillId="0" borderId="0" xfId="0" applyNumberFormat="1" applyFont="1" applyFill="1" applyBorder="1" applyAlignment="1">
      <alignment/>
    </xf>
    <xf numFmtId="4" fontId="39" fillId="0" borderId="0" xfId="0" applyNumberFormat="1" applyFont="1" applyFill="1" applyAlignment="1">
      <alignment/>
    </xf>
    <xf numFmtId="4" fontId="39" fillId="0" borderId="0" xfId="0" applyNumberFormat="1" applyFont="1" applyFill="1" applyBorder="1" applyAlignment="1">
      <alignment/>
    </xf>
    <xf numFmtId="4" fontId="27" fillId="0" borderId="0" xfId="0" applyNumberFormat="1" applyFont="1" applyFill="1" applyAlignment="1">
      <alignment/>
    </xf>
    <xf numFmtId="4" fontId="27" fillId="0" borderId="0" xfId="0" applyNumberFormat="1" applyFont="1" applyFill="1" applyBorder="1" applyAlignment="1">
      <alignment/>
    </xf>
    <xf numFmtId="4" fontId="14" fillId="0" borderId="26" xfId="0" applyNumberFormat="1" applyFont="1" applyFill="1" applyBorder="1" applyAlignment="1">
      <alignment/>
    </xf>
    <xf numFmtId="4" fontId="13" fillId="22" borderId="42" xfId="0" applyNumberFormat="1" applyFont="1" applyFill="1" applyBorder="1" applyAlignment="1">
      <alignment horizontal="center" wrapText="1"/>
    </xf>
    <xf numFmtId="4" fontId="13" fillId="22" borderId="16" xfId="0" applyNumberFormat="1" applyFont="1" applyFill="1" applyBorder="1" applyAlignment="1">
      <alignment horizontal="right" wrapText="1"/>
    </xf>
    <xf numFmtId="4" fontId="13" fillId="22" borderId="16" xfId="0" applyNumberFormat="1" applyFont="1" applyFill="1" applyBorder="1" applyAlignment="1">
      <alignment horizontal="right"/>
    </xf>
    <xf numFmtId="3" fontId="14" fillId="0" borderId="0" xfId="0" applyNumberFormat="1" applyFont="1" applyFill="1" applyAlignment="1">
      <alignment horizontal="center"/>
    </xf>
    <xf numFmtId="3" fontId="14" fillId="0" borderId="0" xfId="0" applyNumberFormat="1" applyFont="1" applyFill="1" applyBorder="1" applyAlignment="1">
      <alignment horizontal="center"/>
    </xf>
    <xf numFmtId="3" fontId="14" fillId="0" borderId="0" xfId="0" applyNumberFormat="1" applyFont="1" applyBorder="1" applyAlignment="1">
      <alignment horizontal="center"/>
    </xf>
    <xf numFmtId="3" fontId="14" fillId="0" borderId="0" xfId="0" applyNumberFormat="1" applyFont="1" applyAlignment="1">
      <alignment horizontal="center"/>
    </xf>
    <xf numFmtId="4" fontId="13" fillId="22" borderId="14" xfId="0" applyNumberFormat="1" applyFont="1" applyFill="1" applyBorder="1" applyAlignment="1">
      <alignment horizontal="center" wrapText="1"/>
    </xf>
    <xf numFmtId="4" fontId="13" fillId="22" borderId="13" xfId="0" applyNumberFormat="1" applyFont="1" applyFill="1" applyBorder="1" applyAlignment="1">
      <alignment horizontal="center" wrapText="1"/>
    </xf>
    <xf numFmtId="3" fontId="14" fillId="22" borderId="0" xfId="0" applyNumberFormat="1" applyFont="1" applyFill="1" applyBorder="1" applyAlignment="1">
      <alignment horizontal="center"/>
    </xf>
    <xf numFmtId="3" fontId="14" fillId="22" borderId="0" xfId="0" applyNumberFormat="1" applyFont="1" applyFill="1" applyAlignment="1">
      <alignment horizontal="center"/>
    </xf>
    <xf numFmtId="49" fontId="45" fillId="0" borderId="12" xfId="0" applyNumberFormat="1" applyFont="1" applyBorder="1" applyAlignment="1">
      <alignment horizontal="left" vertical="center"/>
    </xf>
    <xf numFmtId="0" fontId="8" fillId="0" borderId="30" xfId="0" applyFont="1" applyFill="1" applyBorder="1" applyAlignment="1">
      <alignment wrapText="1"/>
    </xf>
    <xf numFmtId="4" fontId="10" fillId="0" borderId="71" xfId="0" applyNumberFormat="1" applyFont="1" applyBorder="1" applyAlignment="1">
      <alignment horizontal="right"/>
    </xf>
    <xf numFmtId="4" fontId="10" fillId="0" borderId="30" xfId="0" applyNumberFormat="1" applyFont="1" applyBorder="1" applyAlignment="1">
      <alignment horizontal="right" wrapText="1"/>
    </xf>
    <xf numFmtId="4" fontId="10" fillId="0" borderId="0" xfId="0" applyNumberFormat="1" applyFont="1" applyBorder="1" applyAlignment="1">
      <alignment horizontal="right" wrapText="1"/>
    </xf>
    <xf numFmtId="0" fontId="8" fillId="0" borderId="10" xfId="0" applyFont="1" applyFill="1" applyBorder="1" applyAlignment="1">
      <alignment vertical="top" wrapText="1"/>
    </xf>
    <xf numFmtId="0" fontId="8" fillId="0" borderId="10" xfId="0" applyFont="1" applyFill="1" applyBorder="1" applyAlignment="1">
      <alignment wrapText="1"/>
    </xf>
    <xf numFmtId="0" fontId="8" fillId="0" borderId="13" xfId="0" applyFont="1" applyFill="1" applyBorder="1" applyAlignment="1">
      <alignment wrapText="1"/>
    </xf>
    <xf numFmtId="0" fontId="27" fillId="0" borderId="43" xfId="0" applyFont="1" applyFill="1" applyBorder="1" applyAlignment="1">
      <alignment wrapText="1"/>
    </xf>
    <xf numFmtId="49" fontId="14" fillId="0" borderId="13" xfId="0" applyNumberFormat="1" applyFont="1" applyFill="1" applyBorder="1" applyAlignment="1">
      <alignment vertical="center"/>
    </xf>
    <xf numFmtId="4" fontId="11" fillId="0" borderId="45" xfId="0" applyNumberFormat="1" applyFont="1" applyBorder="1" applyAlignment="1">
      <alignment horizontal="right"/>
    </xf>
    <xf numFmtId="4" fontId="13" fillId="0" borderId="72" xfId="0" applyNumberFormat="1" applyFont="1" applyFill="1" applyBorder="1" applyAlignment="1">
      <alignment horizontal="right"/>
    </xf>
    <xf numFmtId="4" fontId="13" fillId="0" borderId="0" xfId="0" applyNumberFormat="1" applyFont="1" applyFill="1" applyBorder="1" applyAlignment="1">
      <alignment horizontal="right"/>
    </xf>
    <xf numFmtId="4" fontId="10" fillId="0" borderId="73" xfId="0" applyNumberFormat="1" applyFont="1" applyBorder="1" applyAlignment="1">
      <alignment horizontal="right"/>
    </xf>
    <xf numFmtId="4" fontId="11" fillId="0" borderId="73" xfId="0" applyNumberFormat="1" applyFont="1" applyBorder="1" applyAlignment="1">
      <alignment horizontal="right"/>
    </xf>
    <xf numFmtId="4" fontId="11" fillId="0" borderId="74" xfId="0" applyNumberFormat="1" applyFont="1" applyBorder="1" applyAlignment="1">
      <alignment horizontal="right"/>
    </xf>
    <xf numFmtId="0" fontId="27" fillId="0" borderId="42" xfId="0" applyNumberFormat="1" applyFont="1" applyBorder="1" applyAlignment="1">
      <alignment vertical="top" wrapText="1"/>
    </xf>
    <xf numFmtId="4" fontId="8" fillId="0" borderId="0" xfId="0" applyNumberFormat="1" applyFont="1" applyBorder="1" applyAlignment="1">
      <alignment wrapText="1"/>
    </xf>
    <xf numFmtId="4" fontId="13" fillId="0" borderId="28" xfId="0" applyNumberFormat="1" applyFont="1" applyBorder="1" applyAlignment="1">
      <alignment horizontal="right" wrapText="1"/>
    </xf>
    <xf numFmtId="4" fontId="13" fillId="0" borderId="53" xfId="0" applyNumberFormat="1" applyFont="1" applyBorder="1" applyAlignment="1">
      <alignment horizontal="right"/>
    </xf>
    <xf numFmtId="49" fontId="11" fillId="0" borderId="44" xfId="0" applyNumberFormat="1" applyFont="1" applyBorder="1" applyAlignment="1">
      <alignment/>
    </xf>
    <xf numFmtId="0" fontId="5" fillId="0" borderId="13" xfId="0" applyFont="1" applyFill="1" applyBorder="1" applyAlignment="1">
      <alignment vertical="center"/>
    </xf>
    <xf numFmtId="0" fontId="6" fillId="0" borderId="16" xfId="0" applyFont="1" applyFill="1" applyBorder="1" applyAlignment="1">
      <alignment vertical="center"/>
    </xf>
    <xf numFmtId="0" fontId="5" fillId="0" borderId="34" xfId="0" applyFont="1" applyFill="1" applyBorder="1" applyAlignment="1">
      <alignment vertical="center"/>
    </xf>
    <xf numFmtId="0" fontId="6" fillId="0" borderId="13" xfId="0" applyFont="1" applyFill="1" applyBorder="1" applyAlignment="1">
      <alignment vertical="center"/>
    </xf>
    <xf numFmtId="0" fontId="6" fillId="0" borderId="17" xfId="0" applyFont="1" applyFill="1" applyBorder="1" applyAlignment="1">
      <alignment vertical="center"/>
    </xf>
    <xf numFmtId="0" fontId="6" fillId="0" borderId="10" xfId="0" applyFont="1" applyFill="1" applyBorder="1" applyAlignment="1">
      <alignment vertical="center"/>
    </xf>
    <xf numFmtId="0" fontId="5" fillId="0" borderId="16" xfId="0" applyFont="1" applyFill="1" applyBorder="1" applyAlignment="1">
      <alignment vertical="center"/>
    </xf>
    <xf numFmtId="0" fontId="6" fillId="0" borderId="10" xfId="53" applyFont="1" applyFill="1" applyBorder="1" applyAlignment="1">
      <alignment vertical="center"/>
      <protection/>
    </xf>
    <xf numFmtId="0" fontId="6" fillId="0" borderId="17" xfId="0" applyFont="1" applyFill="1" applyBorder="1" applyAlignment="1">
      <alignment vertical="center" wrapText="1"/>
    </xf>
    <xf numFmtId="0" fontId="6" fillId="0" borderId="28" xfId="0" applyFont="1" applyFill="1" applyBorder="1" applyAlignment="1">
      <alignment vertical="center" wrapText="1"/>
    </xf>
    <xf numFmtId="0" fontId="5" fillId="0" borderId="12" xfId="0" applyFont="1" applyFill="1" applyBorder="1" applyAlignment="1">
      <alignment vertical="center"/>
    </xf>
    <xf numFmtId="0" fontId="5" fillId="0" borderId="10" xfId="0" applyFont="1" applyFill="1" applyBorder="1" applyAlignment="1">
      <alignment vertical="center"/>
    </xf>
    <xf numFmtId="0" fontId="5" fillId="0" borderId="16" xfId="53" applyFont="1" applyFill="1" applyBorder="1" applyAlignment="1">
      <alignment vertical="center"/>
      <protection/>
    </xf>
    <xf numFmtId="49" fontId="5" fillId="0" borderId="16" xfId="0" applyNumberFormat="1" applyFont="1" applyFill="1" applyBorder="1" applyAlignment="1">
      <alignment vertical="center"/>
    </xf>
    <xf numFmtId="0" fontId="6" fillId="0" borderId="30" xfId="53" applyFont="1" applyFill="1" applyBorder="1" applyAlignment="1">
      <alignment vertical="center"/>
      <protection/>
    </xf>
    <xf numFmtId="0" fontId="6" fillId="0" borderId="30" xfId="0" applyFont="1" applyFill="1" applyBorder="1" applyAlignment="1">
      <alignment vertical="center"/>
    </xf>
    <xf numFmtId="49" fontId="6" fillId="0" borderId="30" xfId="0" applyNumberFormat="1" applyFont="1" applyFill="1" applyBorder="1" applyAlignment="1">
      <alignment vertical="center"/>
    </xf>
    <xf numFmtId="49" fontId="6" fillId="0" borderId="29" xfId="0" applyNumberFormat="1" applyFont="1" applyFill="1" applyBorder="1" applyAlignment="1">
      <alignment vertical="center"/>
    </xf>
    <xf numFmtId="49" fontId="6" fillId="0" borderId="40" xfId="0" applyNumberFormat="1" applyFont="1" applyFill="1" applyBorder="1" applyAlignment="1">
      <alignment vertical="center"/>
    </xf>
    <xf numFmtId="49" fontId="5" fillId="0" borderId="16" xfId="53" applyNumberFormat="1" applyFont="1" applyFill="1" applyBorder="1" applyAlignment="1">
      <alignment vertical="center"/>
      <protection/>
    </xf>
    <xf numFmtId="0" fontId="6" fillId="0" borderId="41" xfId="0" applyFont="1" applyFill="1" applyBorder="1" applyAlignment="1">
      <alignment vertical="center"/>
    </xf>
    <xf numFmtId="0" fontId="6" fillId="0" borderId="0" xfId="53" applyFont="1" applyFill="1">
      <alignment/>
      <protection/>
    </xf>
    <xf numFmtId="0" fontId="4" fillId="0" borderId="0" xfId="53" applyFont="1" applyFill="1" applyAlignment="1">
      <alignment horizontal="center" vertical="center"/>
      <protection/>
    </xf>
    <xf numFmtId="49" fontId="6" fillId="0" borderId="28" xfId="0" applyNumberFormat="1" applyFont="1" applyFill="1" applyBorder="1" applyAlignment="1">
      <alignment vertical="center"/>
    </xf>
    <xf numFmtId="0" fontId="6" fillId="0" borderId="0" xfId="53" applyFont="1" applyFill="1" applyAlignment="1">
      <alignment vertical="top"/>
      <protection/>
    </xf>
    <xf numFmtId="187" fontId="6" fillId="0" borderId="0" xfId="53" applyNumberFormat="1" applyFont="1" applyFill="1" applyAlignment="1">
      <alignment vertical="top"/>
      <protection/>
    </xf>
    <xf numFmtId="0" fontId="6" fillId="0" borderId="40" xfId="0" applyFont="1" applyFill="1" applyBorder="1" applyAlignment="1">
      <alignment vertical="center"/>
    </xf>
    <xf numFmtId="0" fontId="6" fillId="0" borderId="31" xfId="53" applyFont="1" applyFill="1" applyBorder="1" applyAlignment="1">
      <alignment vertical="center"/>
      <protection/>
    </xf>
    <xf numFmtId="0" fontId="5" fillId="0" borderId="34" xfId="53" applyFont="1" applyFill="1" applyBorder="1" applyAlignment="1">
      <alignment vertical="center"/>
      <protection/>
    </xf>
    <xf numFmtId="0" fontId="6" fillId="0" borderId="13" xfId="53" applyFont="1" applyFill="1" applyBorder="1" applyAlignment="1">
      <alignment vertical="center"/>
      <protection/>
    </xf>
    <xf numFmtId="49" fontId="6" fillId="0" borderId="10" xfId="0" applyNumberFormat="1" applyFont="1" applyFill="1" applyBorder="1" applyAlignment="1">
      <alignment vertical="center"/>
    </xf>
    <xf numFmtId="49" fontId="6" fillId="0" borderId="19" xfId="0" applyNumberFormat="1" applyFont="1" applyFill="1" applyBorder="1" applyAlignment="1">
      <alignment vertical="center"/>
    </xf>
    <xf numFmtId="49" fontId="6" fillId="0" borderId="41" xfId="0" applyNumberFormat="1" applyFont="1" applyFill="1" applyBorder="1" applyAlignment="1">
      <alignment vertical="center"/>
    </xf>
    <xf numFmtId="0" fontId="5" fillId="0" borderId="16" xfId="53" applyFont="1" applyFill="1" applyBorder="1" applyAlignment="1">
      <alignment horizontal="center" vertical="center" wrapText="1"/>
      <protection/>
    </xf>
    <xf numFmtId="202" fontId="6" fillId="0" borderId="0" xfId="53" applyNumberFormat="1" applyFont="1" applyFill="1" applyAlignment="1">
      <alignment vertical="top"/>
      <protection/>
    </xf>
    <xf numFmtId="1" fontId="5" fillId="0" borderId="0" xfId="53" applyNumberFormat="1" applyFont="1" applyFill="1" applyBorder="1" applyAlignment="1">
      <alignment horizontal="center"/>
      <protection/>
    </xf>
    <xf numFmtId="0" fontId="6" fillId="0" borderId="0" xfId="53" applyFont="1" applyFill="1" applyAlignment="1">
      <alignment horizontal="center" vertical="center"/>
      <protection/>
    </xf>
    <xf numFmtId="0" fontId="6" fillId="0" borderId="0" xfId="53" applyFont="1" applyFill="1" applyAlignment="1">
      <alignment/>
      <protection/>
    </xf>
    <xf numFmtId="0" fontId="6" fillId="0" borderId="42" xfId="53" applyFont="1" applyFill="1" applyBorder="1">
      <alignment/>
      <protection/>
    </xf>
    <xf numFmtId="187" fontId="6" fillId="0" borderId="0" xfId="53" applyNumberFormat="1" applyFont="1" applyFill="1">
      <alignment/>
      <protection/>
    </xf>
    <xf numFmtId="0" fontId="5" fillId="0" borderId="0" xfId="53" applyFont="1" applyFill="1">
      <alignment/>
      <protection/>
    </xf>
    <xf numFmtId="173" fontId="6" fillId="0" borderId="0" xfId="53" applyNumberFormat="1" applyFont="1" applyFill="1" applyAlignment="1">
      <alignment horizontal="center"/>
      <protection/>
    </xf>
    <xf numFmtId="0" fontId="5" fillId="0" borderId="29" xfId="53" applyFont="1" applyFill="1" applyBorder="1" applyAlignment="1">
      <alignment horizontal="left" vertical="center" wrapText="1"/>
      <protection/>
    </xf>
    <xf numFmtId="0" fontId="5" fillId="0" borderId="42" xfId="53" applyFont="1" applyFill="1" applyBorder="1" applyAlignment="1">
      <alignment horizontal="left" vertical="center" wrapText="1"/>
      <protection/>
    </xf>
    <xf numFmtId="0" fontId="5" fillId="0" borderId="41" xfId="53" applyFont="1" applyFill="1" applyBorder="1" applyAlignment="1">
      <alignment horizontal="left" vertical="center" wrapText="1"/>
      <protection/>
    </xf>
    <xf numFmtId="0" fontId="6" fillId="0" borderId="14" xfId="53" applyFont="1" applyFill="1" applyBorder="1" applyAlignment="1">
      <alignment horizontal="left" vertical="center" wrapText="1"/>
      <protection/>
    </xf>
    <xf numFmtId="0" fontId="5" fillId="0" borderId="36" xfId="53" applyFont="1" applyFill="1" applyBorder="1" applyAlignment="1">
      <alignment horizontal="left" vertical="center" wrapText="1"/>
      <protection/>
    </xf>
    <xf numFmtId="0" fontId="6" fillId="0" borderId="30" xfId="53" applyFont="1" applyFill="1" applyBorder="1" applyAlignment="1">
      <alignment horizontal="left" vertical="center" wrapText="1"/>
      <protection/>
    </xf>
    <xf numFmtId="49" fontId="5" fillId="0" borderId="16" xfId="0" applyNumberFormat="1" applyFont="1" applyBorder="1" applyAlignment="1">
      <alignment horizontal="left" vertical="center"/>
    </xf>
    <xf numFmtId="0" fontId="5" fillId="0" borderId="38" xfId="53" applyFont="1" applyFill="1" applyBorder="1" applyAlignment="1">
      <alignment horizontal="left" vertical="center" wrapText="1"/>
      <protection/>
    </xf>
    <xf numFmtId="0" fontId="5" fillId="0" borderId="16" xfId="53" applyFont="1" applyFill="1" applyBorder="1" applyAlignment="1">
      <alignment horizontal="left" vertical="center" wrapText="1"/>
      <protection/>
    </xf>
    <xf numFmtId="0" fontId="5" fillId="0" borderId="29" xfId="53" applyFont="1" applyFill="1" applyBorder="1" applyAlignment="1">
      <alignment vertical="center"/>
      <protection/>
    </xf>
    <xf numFmtId="0" fontId="5" fillId="0" borderId="14" xfId="53" applyFont="1" applyFill="1" applyBorder="1" applyAlignment="1">
      <alignment horizontal="left" vertical="center"/>
      <protection/>
    </xf>
    <xf numFmtId="0" fontId="6" fillId="0" borderId="41" xfId="53" applyFont="1" applyFill="1" applyBorder="1" applyAlignment="1">
      <alignment horizontal="left" vertical="center" wrapText="1"/>
      <protection/>
    </xf>
    <xf numFmtId="0" fontId="6" fillId="0" borderId="29" xfId="53" applyFont="1" applyFill="1" applyBorder="1" applyAlignment="1">
      <alignment horizontal="left" vertical="center" wrapText="1"/>
      <protection/>
    </xf>
    <xf numFmtId="49" fontId="6" fillId="0" borderId="14" xfId="53" applyNumberFormat="1" applyFont="1" applyFill="1" applyBorder="1" applyAlignment="1">
      <alignment horizontal="left" vertical="center"/>
      <protection/>
    </xf>
    <xf numFmtId="49" fontId="5" fillId="0" borderId="36" xfId="53" applyNumberFormat="1" applyFont="1" applyFill="1" applyBorder="1" applyAlignment="1">
      <alignment horizontal="left" vertical="center" wrapText="1"/>
      <protection/>
    </xf>
    <xf numFmtId="0" fontId="5" fillId="0" borderId="29" xfId="53" applyFont="1" applyFill="1" applyBorder="1" applyAlignment="1">
      <alignment horizontal="left" vertical="center"/>
      <protection/>
    </xf>
    <xf numFmtId="0" fontId="5" fillId="0" borderId="30" xfId="53" applyFont="1" applyFill="1" applyBorder="1" applyAlignment="1">
      <alignment horizontal="left" vertical="center"/>
      <protection/>
    </xf>
    <xf numFmtId="0" fontId="5" fillId="0" borderId="42" xfId="53" applyFont="1" applyFill="1" applyBorder="1" applyAlignment="1">
      <alignment horizontal="left" vertical="center"/>
      <protection/>
    </xf>
    <xf numFmtId="0" fontId="6" fillId="0" borderId="16" xfId="53" applyFont="1" applyFill="1" applyBorder="1" applyAlignment="1">
      <alignment vertical="center"/>
      <protection/>
    </xf>
    <xf numFmtId="0" fontId="6" fillId="0" borderId="36" xfId="53" applyFont="1" applyFill="1" applyBorder="1" applyAlignment="1">
      <alignment vertical="center"/>
      <protection/>
    </xf>
    <xf numFmtId="0" fontId="5" fillId="0" borderId="3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28" xfId="0" applyNumberFormat="1" applyFont="1" applyFill="1" applyBorder="1" applyAlignment="1">
      <alignment horizontal="left" vertical="center" wrapText="1"/>
    </xf>
    <xf numFmtId="0" fontId="6" fillId="0" borderId="28" xfId="53" applyFont="1" applyFill="1" applyBorder="1" applyAlignment="1">
      <alignment vertical="center"/>
      <protection/>
    </xf>
    <xf numFmtId="0" fontId="6" fillId="0" borderId="28"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NumberFormat="1" applyFont="1" applyBorder="1" applyAlignment="1">
      <alignment horizontal="left" vertical="center" wrapText="1"/>
    </xf>
    <xf numFmtId="0" fontId="6" fillId="0" borderId="19" xfId="0" applyNumberFormat="1" applyFont="1" applyFill="1" applyBorder="1" applyAlignment="1">
      <alignment horizontal="left" vertical="center" wrapText="1"/>
    </xf>
    <xf numFmtId="0" fontId="6" fillId="0" borderId="19" xfId="0" applyNumberFormat="1" applyFont="1" applyBorder="1" applyAlignment="1">
      <alignment horizontal="left" vertical="center" wrapText="1"/>
    </xf>
    <xf numFmtId="0" fontId="6" fillId="0" borderId="13" xfId="0" applyNumberFormat="1" applyFont="1" applyFill="1" applyBorder="1" applyAlignment="1">
      <alignment horizontal="left" vertical="center" wrapText="1"/>
    </xf>
    <xf numFmtId="0" fontId="6" fillId="0" borderId="34" xfId="53" applyFont="1" applyFill="1" applyBorder="1" applyAlignment="1">
      <alignment vertical="center"/>
      <protection/>
    </xf>
    <xf numFmtId="0" fontId="5" fillId="0" borderId="36"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NumberFormat="1" applyFont="1" applyBorder="1" applyAlignment="1">
      <alignment horizontal="left" vertical="center" wrapText="1"/>
    </xf>
    <xf numFmtId="0" fontId="6" fillId="0" borderId="41" xfId="0" applyFont="1" applyFill="1" applyBorder="1" applyAlignment="1">
      <alignment horizontal="left" vertical="center" wrapText="1"/>
    </xf>
    <xf numFmtId="0" fontId="5" fillId="0" borderId="43" xfId="0" applyFont="1" applyFill="1" applyBorder="1" applyAlignment="1">
      <alignment horizontal="left" vertical="center" wrapText="1"/>
    </xf>
    <xf numFmtId="3" fontId="5" fillId="0" borderId="18" xfId="53" applyNumberFormat="1" applyFont="1" applyFill="1" applyBorder="1" applyAlignment="1">
      <alignment horizontal="left" vertical="center"/>
      <protection/>
    </xf>
    <xf numFmtId="0" fontId="5" fillId="0" borderId="31" xfId="53" applyFont="1" applyFill="1" applyBorder="1" applyAlignment="1">
      <alignment horizontal="left" vertical="center"/>
      <protection/>
    </xf>
    <xf numFmtId="0" fontId="5" fillId="0" borderId="42" xfId="53" applyFont="1" applyFill="1" applyBorder="1" applyAlignment="1">
      <alignment vertical="center"/>
      <protection/>
    </xf>
    <xf numFmtId="0" fontId="5" fillId="0" borderId="16" xfId="53" applyFont="1" applyFill="1" applyBorder="1" applyAlignment="1">
      <alignment horizontal="left" vertical="center"/>
      <protection/>
    </xf>
    <xf numFmtId="0" fontId="4" fillId="0" borderId="0" xfId="53" applyFont="1" applyFill="1" applyAlignment="1">
      <alignment vertical="center"/>
      <protection/>
    </xf>
    <xf numFmtId="0" fontId="48" fillId="0" borderId="0" xfId="53" applyFont="1" applyFill="1" applyAlignment="1">
      <alignment horizontal="center" vertical="center"/>
      <protection/>
    </xf>
    <xf numFmtId="0" fontId="47" fillId="0" borderId="28" xfId="53" applyFont="1" applyFill="1" applyBorder="1" applyAlignment="1">
      <alignment vertical="center"/>
      <protection/>
    </xf>
    <xf numFmtId="0" fontId="49" fillId="0" borderId="0" xfId="0" applyFont="1" applyFill="1" applyBorder="1" applyAlignment="1">
      <alignment vertical="top" wrapText="1"/>
    </xf>
    <xf numFmtId="187" fontId="49" fillId="0" borderId="28" xfId="53" applyNumberFormat="1" applyFont="1" applyFill="1" applyBorder="1" applyAlignment="1">
      <alignment vertical="center"/>
      <protection/>
    </xf>
    <xf numFmtId="187" fontId="49" fillId="0" borderId="12" xfId="53" applyNumberFormat="1" applyFont="1" applyFill="1" applyBorder="1" applyAlignment="1">
      <alignment vertical="center"/>
      <protection/>
    </xf>
    <xf numFmtId="0" fontId="47" fillId="0" borderId="10" xfId="0" applyFont="1" applyBorder="1" applyAlignment="1">
      <alignment vertical="center"/>
    </xf>
    <xf numFmtId="0" fontId="47" fillId="0" borderId="24" xfId="0" applyFont="1" applyBorder="1" applyAlignment="1">
      <alignment vertical="top" wrapText="1"/>
    </xf>
    <xf numFmtId="187" fontId="47" fillId="0" borderId="10" xfId="53" applyNumberFormat="1" applyFont="1" applyFill="1" applyBorder="1" applyAlignment="1">
      <alignment vertical="center"/>
      <protection/>
    </xf>
    <xf numFmtId="187" fontId="47" fillId="0" borderId="10" xfId="0" applyNumberFormat="1" applyFont="1" applyBorder="1" applyAlignment="1">
      <alignment vertical="center"/>
    </xf>
    <xf numFmtId="0" fontId="47" fillId="0" borderId="10" xfId="0" applyFont="1" applyBorder="1" applyAlignment="1">
      <alignment vertical="center" wrapText="1"/>
    </xf>
    <xf numFmtId="0" fontId="47" fillId="0" borderId="24" xfId="0" applyFont="1" applyBorder="1" applyAlignment="1">
      <alignment horizontal="justify" vertical="top" wrapText="1"/>
    </xf>
    <xf numFmtId="187" fontId="47" fillId="0" borderId="10" xfId="0" applyNumberFormat="1" applyFont="1" applyBorder="1" applyAlignment="1">
      <alignment horizontal="right" vertical="center" wrapText="1"/>
    </xf>
    <xf numFmtId="0" fontId="47" fillId="0" borderId="24" xfId="0" applyFont="1" applyBorder="1" applyAlignment="1">
      <alignment horizontal="left" vertical="top" wrapText="1"/>
    </xf>
    <xf numFmtId="0" fontId="47" fillId="0" borderId="18" xfId="53" applyFont="1" applyFill="1" applyBorder="1" applyAlignment="1">
      <alignment vertical="center"/>
      <protection/>
    </xf>
    <xf numFmtId="4" fontId="47" fillId="0" borderId="32" xfId="0" applyNumberFormat="1" applyFont="1" applyFill="1" applyBorder="1" applyAlignment="1">
      <alignment vertical="top" wrapText="1"/>
    </xf>
    <xf numFmtId="187" fontId="47" fillId="0" borderId="18" xfId="53" applyNumberFormat="1" applyFont="1" applyFill="1" applyBorder="1" applyAlignment="1">
      <alignment vertical="center"/>
      <protection/>
    </xf>
    <xf numFmtId="187" fontId="0" fillId="0" borderId="0" xfId="0" applyNumberFormat="1" applyAlignment="1">
      <alignment/>
    </xf>
    <xf numFmtId="0" fontId="47" fillId="0" borderId="13" xfId="53" applyFont="1" applyFill="1" applyBorder="1" applyAlignment="1">
      <alignment horizontal="center" vertical="center"/>
      <protection/>
    </xf>
    <xf numFmtId="0" fontId="47" fillId="0" borderId="39" xfId="53" applyFont="1" applyFill="1" applyBorder="1" applyAlignment="1">
      <alignment horizontal="center" vertical="center" wrapText="1"/>
      <protection/>
    </xf>
    <xf numFmtId="0" fontId="49" fillId="0" borderId="34" xfId="53" applyFont="1" applyFill="1" applyBorder="1" applyAlignment="1">
      <alignment horizontal="center" vertical="center" wrapText="1"/>
      <protection/>
    </xf>
    <xf numFmtId="0" fontId="49" fillId="0" borderId="35" xfId="53" applyFont="1" applyFill="1" applyBorder="1" applyAlignment="1">
      <alignment horizontal="center" vertical="center" wrapText="1"/>
      <protection/>
    </xf>
    <xf numFmtId="0" fontId="47" fillId="0" borderId="34" xfId="53" applyFont="1" applyFill="1" applyBorder="1" applyAlignment="1">
      <alignment horizontal="center" vertical="center" wrapText="1"/>
      <protection/>
    </xf>
    <xf numFmtId="2" fontId="47" fillId="0" borderId="34" xfId="0" applyNumberFormat="1" applyFont="1" applyFill="1" applyBorder="1" applyAlignment="1">
      <alignment horizontal="center" vertical="center" wrapText="1"/>
    </xf>
    <xf numFmtId="0" fontId="47" fillId="0" borderId="0" xfId="53" applyFont="1" applyFill="1" applyAlignment="1">
      <alignment horizontal="left"/>
      <protection/>
    </xf>
    <xf numFmtId="0" fontId="47" fillId="0" borderId="0" xfId="53" applyFont="1" applyFill="1" applyAlignment="1">
      <alignment/>
      <protection/>
    </xf>
    <xf numFmtId="0" fontId="47" fillId="0" borderId="0" xfId="0" applyFont="1" applyAlignment="1">
      <alignment/>
    </xf>
    <xf numFmtId="0" fontId="47" fillId="0" borderId="0" xfId="0" applyFont="1" applyAlignment="1">
      <alignment horizontal="right"/>
    </xf>
    <xf numFmtId="0" fontId="47" fillId="0" borderId="0" xfId="53" applyFont="1" applyFill="1">
      <alignment/>
      <protection/>
    </xf>
    <xf numFmtId="188" fontId="47" fillId="0" borderId="0" xfId="53" applyNumberFormat="1" applyFont="1" applyFill="1">
      <alignment/>
      <protection/>
    </xf>
    <xf numFmtId="0" fontId="47" fillId="0" borderId="0" xfId="53" applyFont="1" applyFill="1" applyAlignment="1">
      <alignment horizontal="right"/>
      <protection/>
    </xf>
    <xf numFmtId="187" fontId="6" fillId="0" borderId="30" xfId="53" applyNumberFormat="1" applyFont="1" applyFill="1" applyBorder="1" applyAlignment="1">
      <alignment horizontal="right" vertical="center"/>
      <protection/>
    </xf>
    <xf numFmtId="187" fontId="5" fillId="0" borderId="36" xfId="53" applyNumberFormat="1" applyFont="1" applyFill="1" applyBorder="1" applyAlignment="1">
      <alignment vertical="center"/>
      <protection/>
    </xf>
    <xf numFmtId="187" fontId="6" fillId="0" borderId="41" xfId="53" applyNumberFormat="1" applyFont="1" applyFill="1" applyBorder="1" applyAlignment="1">
      <alignment vertical="center"/>
      <protection/>
    </xf>
    <xf numFmtId="187" fontId="6" fillId="0" borderId="30" xfId="53" applyNumberFormat="1" applyFont="1" applyFill="1" applyBorder="1" applyAlignment="1">
      <alignment vertical="center"/>
      <protection/>
    </xf>
    <xf numFmtId="187" fontId="6" fillId="0" borderId="29" xfId="53" applyNumberFormat="1" applyFont="1" applyFill="1" applyBorder="1" applyAlignment="1">
      <alignment vertical="center"/>
      <protection/>
    </xf>
    <xf numFmtId="187" fontId="6" fillId="0" borderId="40" xfId="53" applyNumberFormat="1" applyFont="1" applyFill="1" applyBorder="1" applyAlignment="1">
      <alignment vertical="center"/>
      <protection/>
    </xf>
    <xf numFmtId="187" fontId="6" fillId="0" borderId="14" xfId="53" applyNumberFormat="1" applyFont="1" applyFill="1" applyBorder="1" applyAlignment="1">
      <alignment vertical="center"/>
      <protection/>
    </xf>
    <xf numFmtId="187" fontId="5" fillId="0" borderId="42" xfId="53" applyNumberFormat="1" applyFont="1" applyFill="1" applyBorder="1" applyAlignment="1">
      <alignment vertical="center"/>
      <protection/>
    </xf>
    <xf numFmtId="187" fontId="5" fillId="0" borderId="44" xfId="53" applyNumberFormat="1" applyFont="1" applyFill="1" applyBorder="1" applyAlignment="1">
      <alignment horizontal="right" vertical="center"/>
      <protection/>
    </xf>
    <xf numFmtId="187" fontId="6" fillId="0" borderId="44" xfId="53" applyNumberFormat="1" applyFont="1" applyFill="1" applyBorder="1" applyAlignment="1">
      <alignment horizontal="right" vertical="center"/>
      <protection/>
    </xf>
    <xf numFmtId="187" fontId="5" fillId="0" borderId="48" xfId="53" applyNumberFormat="1" applyFont="1" applyFill="1" applyBorder="1" applyAlignment="1">
      <alignment horizontal="right" vertical="center"/>
      <protection/>
    </xf>
    <xf numFmtId="2" fontId="6" fillId="0" borderId="63" xfId="0" applyNumberFormat="1" applyFont="1" applyFill="1" applyBorder="1" applyAlignment="1">
      <alignment horizontal="center" vertical="center" wrapText="1"/>
    </xf>
    <xf numFmtId="0" fontId="6" fillId="0" borderId="42" xfId="53" applyFont="1" applyFill="1" applyBorder="1" applyAlignment="1">
      <alignment horizontal="center" vertical="center" wrapText="1"/>
      <protection/>
    </xf>
    <xf numFmtId="187" fontId="5" fillId="0" borderId="14" xfId="53" applyNumberFormat="1" applyFont="1" applyFill="1" applyBorder="1" applyAlignment="1">
      <alignment horizontal="right" vertical="center"/>
      <protection/>
    </xf>
    <xf numFmtId="187" fontId="5" fillId="0" borderId="42" xfId="53" applyNumberFormat="1" applyFont="1" applyFill="1" applyBorder="1" applyAlignment="1">
      <alignment horizontal="right" vertical="center"/>
      <protection/>
    </xf>
    <xf numFmtId="187" fontId="5" fillId="0" borderId="41" xfId="53" applyNumberFormat="1" applyFont="1" applyFill="1" applyBorder="1" applyAlignment="1">
      <alignment horizontal="right" vertical="center"/>
      <protection/>
    </xf>
    <xf numFmtId="187" fontId="6" fillId="0" borderId="14" xfId="53" applyNumberFormat="1" applyFont="1" applyFill="1" applyBorder="1" applyAlignment="1">
      <alignment horizontal="right" vertical="center"/>
      <protection/>
    </xf>
    <xf numFmtId="187" fontId="5" fillId="0" borderId="36" xfId="53" applyNumberFormat="1" applyFont="1" applyFill="1" applyBorder="1" applyAlignment="1">
      <alignment horizontal="right" vertical="center"/>
      <protection/>
    </xf>
    <xf numFmtId="187" fontId="6" fillId="0" borderId="41" xfId="53" applyNumberFormat="1" applyFont="1" applyFill="1" applyBorder="1" applyAlignment="1">
      <alignment horizontal="right" vertical="center"/>
      <protection/>
    </xf>
    <xf numFmtId="187" fontId="6" fillId="0" borderId="29" xfId="53" applyNumberFormat="1" applyFont="1" applyFill="1" applyBorder="1" applyAlignment="1">
      <alignment horizontal="right" vertical="center"/>
      <protection/>
    </xf>
    <xf numFmtId="187" fontId="5" fillId="0" borderId="29" xfId="53" applyNumberFormat="1" applyFont="1" applyFill="1" applyBorder="1" applyAlignment="1">
      <alignment horizontal="right" vertical="center"/>
      <protection/>
    </xf>
    <xf numFmtId="187" fontId="5" fillId="0" borderId="30" xfId="53" applyNumberFormat="1" applyFont="1" applyFill="1" applyBorder="1" applyAlignment="1">
      <alignment horizontal="right" vertical="center"/>
      <protection/>
    </xf>
    <xf numFmtId="187" fontId="6" fillId="0" borderId="36" xfId="53" applyNumberFormat="1" applyFont="1" applyFill="1" applyBorder="1" applyAlignment="1">
      <alignment horizontal="right" vertical="center"/>
      <protection/>
    </xf>
    <xf numFmtId="2" fontId="6" fillId="0" borderId="62" xfId="0" applyNumberFormat="1" applyFont="1" applyFill="1" applyBorder="1" applyAlignment="1">
      <alignment horizontal="center" vertical="center" wrapText="1"/>
    </xf>
    <xf numFmtId="187" fontId="5" fillId="0" borderId="73" xfId="53" applyNumberFormat="1" applyFont="1" applyFill="1" applyBorder="1" applyAlignment="1">
      <alignment horizontal="right" vertical="center"/>
      <protection/>
    </xf>
    <xf numFmtId="187" fontId="5" fillId="0" borderId="62" xfId="53" applyNumberFormat="1" applyFont="1" applyFill="1" applyBorder="1" applyAlignment="1">
      <alignment horizontal="right" vertical="center"/>
      <protection/>
    </xf>
    <xf numFmtId="187" fontId="6" fillId="0" borderId="73" xfId="53" applyNumberFormat="1" applyFont="1" applyFill="1" applyBorder="1" applyAlignment="1">
      <alignment horizontal="right" vertical="center"/>
      <protection/>
    </xf>
    <xf numFmtId="187" fontId="5" fillId="0" borderId="69" xfId="53" applyNumberFormat="1" applyFont="1" applyFill="1" applyBorder="1" applyAlignment="1">
      <alignment horizontal="right" vertical="center"/>
      <protection/>
    </xf>
    <xf numFmtId="187" fontId="5" fillId="0" borderId="66" xfId="53" applyNumberFormat="1" applyFont="1" applyFill="1" applyBorder="1" applyAlignment="1">
      <alignment horizontal="right" vertical="center"/>
      <protection/>
    </xf>
    <xf numFmtId="187" fontId="6" fillId="0" borderId="48" xfId="53" applyNumberFormat="1" applyFont="1" applyFill="1" applyBorder="1" applyAlignment="1">
      <alignment horizontal="right" vertical="center"/>
      <protection/>
    </xf>
    <xf numFmtId="187" fontId="6" fillId="0" borderId="66" xfId="53" applyNumberFormat="1" applyFont="1" applyFill="1" applyBorder="1" applyAlignment="1">
      <alignment horizontal="right" vertical="center"/>
      <protection/>
    </xf>
    <xf numFmtId="187" fontId="5" fillId="0" borderId="69" xfId="53" applyNumberFormat="1" applyFont="1" applyFill="1" applyBorder="1" applyAlignment="1">
      <alignment vertical="center"/>
      <protection/>
    </xf>
    <xf numFmtId="187" fontId="6" fillId="0" borderId="48" xfId="53" applyNumberFormat="1" applyFont="1" applyFill="1" applyBorder="1" applyAlignment="1">
      <alignment vertical="center"/>
      <protection/>
    </xf>
    <xf numFmtId="187" fontId="6" fillId="0" borderId="44" xfId="53" applyNumberFormat="1" applyFont="1" applyFill="1" applyBorder="1" applyAlignment="1">
      <alignment vertical="center"/>
      <protection/>
    </xf>
    <xf numFmtId="187" fontId="6" fillId="0" borderId="73" xfId="53" applyNumberFormat="1" applyFont="1" applyFill="1" applyBorder="1" applyAlignment="1">
      <alignment vertical="center"/>
      <protection/>
    </xf>
    <xf numFmtId="187" fontId="6" fillId="0" borderId="47" xfId="53" applyNumberFormat="1" applyFont="1" applyFill="1" applyBorder="1" applyAlignment="1">
      <alignment vertical="center"/>
      <protection/>
    </xf>
    <xf numFmtId="187" fontId="6" fillId="0" borderId="66" xfId="53" applyNumberFormat="1" applyFont="1" applyFill="1" applyBorder="1" applyAlignment="1">
      <alignment vertical="center"/>
      <protection/>
    </xf>
    <xf numFmtId="187" fontId="5" fillId="0" borderId="62" xfId="53" applyNumberFormat="1" applyFont="1" applyFill="1" applyBorder="1" applyAlignment="1">
      <alignment vertical="center"/>
      <protection/>
    </xf>
    <xf numFmtId="187" fontId="5" fillId="0" borderId="74" xfId="53" applyNumberFormat="1" applyFont="1" applyFill="1" applyBorder="1" applyAlignment="1">
      <alignment horizontal="right" vertical="center"/>
      <protection/>
    </xf>
    <xf numFmtId="187" fontId="5" fillId="0" borderId="63" xfId="53" applyNumberFormat="1" applyFont="1" applyFill="1" applyBorder="1" applyAlignment="1">
      <alignment horizontal="right" vertical="center"/>
      <protection/>
    </xf>
    <xf numFmtId="187" fontId="5" fillId="0" borderId="55" xfId="53" applyNumberFormat="1" applyFont="1" applyFill="1" applyBorder="1" applyAlignment="1">
      <alignment horizontal="right" vertical="center"/>
      <protection/>
    </xf>
    <xf numFmtId="187" fontId="6" fillId="0" borderId="54" xfId="53" applyNumberFormat="1" applyFont="1" applyFill="1" applyBorder="1" applyAlignment="1">
      <alignment horizontal="right" vertical="center"/>
      <protection/>
    </xf>
    <xf numFmtId="187" fontId="5" fillId="0" borderId="70" xfId="53" applyNumberFormat="1" applyFont="1" applyFill="1" applyBorder="1" applyAlignment="1">
      <alignment horizontal="right" vertical="center"/>
      <protection/>
    </xf>
    <xf numFmtId="187" fontId="6" fillId="0" borderId="50" xfId="53" applyNumberFormat="1" applyFont="1" applyFill="1" applyBorder="1" applyAlignment="1">
      <alignment horizontal="right" vertical="center"/>
      <protection/>
    </xf>
    <xf numFmtId="187" fontId="6" fillId="0" borderId="52" xfId="53" applyNumberFormat="1" applyFont="1" applyFill="1" applyBorder="1" applyAlignment="1">
      <alignment horizontal="right" vertical="center"/>
      <protection/>
    </xf>
    <xf numFmtId="187" fontId="5" fillId="0" borderId="67" xfId="53" applyNumberFormat="1" applyFont="1" applyFill="1" applyBorder="1" applyAlignment="1">
      <alignment horizontal="right" vertical="center"/>
      <protection/>
    </xf>
    <xf numFmtId="187" fontId="5" fillId="0" borderId="50" xfId="53" applyNumberFormat="1" applyFont="1" applyFill="1" applyBorder="1" applyAlignment="1">
      <alignment horizontal="right" vertical="center"/>
      <protection/>
    </xf>
    <xf numFmtId="187" fontId="5" fillId="0" borderId="70" xfId="53" applyNumberFormat="1" applyFont="1" applyFill="1" applyBorder="1" applyAlignment="1">
      <alignment vertical="center"/>
      <protection/>
    </xf>
    <xf numFmtId="187" fontId="6" fillId="0" borderId="55" xfId="53" applyNumberFormat="1" applyFont="1" applyFill="1" applyBorder="1" applyAlignment="1">
      <alignment vertical="center"/>
      <protection/>
    </xf>
    <xf numFmtId="187" fontId="6" fillId="0" borderId="50" xfId="53" applyNumberFormat="1" applyFont="1" applyFill="1" applyBorder="1" applyAlignment="1">
      <alignment vertical="center"/>
      <protection/>
    </xf>
    <xf numFmtId="187" fontId="6" fillId="0" borderId="74" xfId="53" applyNumberFormat="1" applyFont="1" applyFill="1" applyBorder="1" applyAlignment="1">
      <alignment vertical="center"/>
      <protection/>
    </xf>
    <xf numFmtId="187" fontId="6" fillId="0" borderId="54" xfId="53" applyNumberFormat="1" applyFont="1" applyFill="1" applyBorder="1" applyAlignment="1">
      <alignment vertical="center"/>
      <protection/>
    </xf>
    <xf numFmtId="187" fontId="6" fillId="0" borderId="70" xfId="53" applyNumberFormat="1" applyFont="1" applyFill="1" applyBorder="1" applyAlignment="1">
      <alignment vertical="center"/>
      <protection/>
    </xf>
    <xf numFmtId="187" fontId="6" fillId="0" borderId="67" xfId="53" applyNumberFormat="1" applyFont="1" applyFill="1" applyBorder="1" applyAlignment="1">
      <alignment vertical="center"/>
      <protection/>
    </xf>
    <xf numFmtId="187" fontId="5" fillId="0" borderId="63" xfId="53" applyNumberFormat="1" applyFont="1" applyFill="1" applyBorder="1" applyAlignment="1">
      <alignment vertical="center"/>
      <protection/>
    </xf>
    <xf numFmtId="187" fontId="6" fillId="0" borderId="40" xfId="53" applyNumberFormat="1" applyFont="1" applyFill="1" applyBorder="1" applyAlignment="1">
      <alignment horizontal="right" vertical="center"/>
      <protection/>
    </xf>
    <xf numFmtId="187" fontId="6" fillId="0" borderId="47" xfId="53" applyNumberFormat="1" applyFont="1" applyFill="1" applyBorder="1" applyAlignment="1">
      <alignment horizontal="right" vertical="center"/>
      <protection/>
    </xf>
    <xf numFmtId="187" fontId="5" fillId="0" borderId="40" xfId="53" applyNumberFormat="1" applyFont="1" applyFill="1" applyBorder="1" applyAlignment="1">
      <alignment horizontal="right" vertical="center"/>
      <protection/>
    </xf>
    <xf numFmtId="187" fontId="5" fillId="0" borderId="47" xfId="53" applyNumberFormat="1" applyFont="1" applyFill="1" applyBorder="1" applyAlignment="1">
      <alignment horizontal="right" vertical="center"/>
      <protection/>
    </xf>
    <xf numFmtId="187" fontId="5" fillId="0" borderId="54" xfId="53" applyNumberFormat="1" applyFont="1" applyFill="1" applyBorder="1" applyAlignment="1">
      <alignment horizontal="right" vertical="center"/>
      <protection/>
    </xf>
    <xf numFmtId="187" fontId="6" fillId="0" borderId="70" xfId="53" applyNumberFormat="1" applyFont="1" applyFill="1" applyBorder="1" applyAlignment="1">
      <alignment horizontal="right" vertical="center"/>
      <protection/>
    </xf>
    <xf numFmtId="187" fontId="6" fillId="0" borderId="31" xfId="53" applyNumberFormat="1" applyFont="1" applyFill="1" applyBorder="1" applyAlignment="1">
      <alignment vertical="center"/>
      <protection/>
    </xf>
    <xf numFmtId="187" fontId="6" fillId="0" borderId="51" xfId="53" applyNumberFormat="1" applyFont="1" applyFill="1" applyBorder="1" applyAlignment="1">
      <alignment vertical="center"/>
      <protection/>
    </xf>
    <xf numFmtId="187" fontId="6" fillId="0" borderId="52" xfId="53" applyNumberFormat="1" applyFont="1" applyFill="1" applyBorder="1" applyAlignment="1">
      <alignment vertical="center"/>
      <protection/>
    </xf>
    <xf numFmtId="187" fontId="5" fillId="0" borderId="41" xfId="53" applyNumberFormat="1" applyFont="1" applyFill="1" applyBorder="1" applyAlignment="1">
      <alignment vertical="center"/>
      <protection/>
    </xf>
    <xf numFmtId="187" fontId="5" fillId="0" borderId="48" xfId="53" applyNumberFormat="1" applyFont="1" applyFill="1" applyBorder="1" applyAlignment="1">
      <alignment vertical="center"/>
      <protection/>
    </xf>
    <xf numFmtId="187" fontId="5" fillId="0" borderId="55" xfId="53" applyNumberFormat="1" applyFont="1" applyFill="1" applyBorder="1" applyAlignment="1">
      <alignment vertical="center"/>
      <protection/>
    </xf>
    <xf numFmtId="187" fontId="5" fillId="0" borderId="29" xfId="53" applyNumberFormat="1" applyFont="1" applyFill="1" applyBorder="1" applyAlignment="1">
      <alignment vertical="center"/>
      <protection/>
    </xf>
    <xf numFmtId="187" fontId="5" fillId="0" borderId="73" xfId="53" applyNumberFormat="1" applyFont="1" applyFill="1" applyBorder="1" applyAlignment="1">
      <alignment vertical="center"/>
      <protection/>
    </xf>
    <xf numFmtId="187" fontId="5" fillId="0" borderId="74" xfId="53" applyNumberFormat="1" applyFont="1" applyFill="1" applyBorder="1" applyAlignment="1">
      <alignment vertical="center"/>
      <protection/>
    </xf>
    <xf numFmtId="0" fontId="6" fillId="0" borderId="36" xfId="53" applyFont="1" applyFill="1" applyBorder="1" applyAlignment="1">
      <alignment horizontal="left" vertical="center" wrapText="1"/>
      <protection/>
    </xf>
    <xf numFmtId="187" fontId="6" fillId="0" borderId="69" xfId="53" applyNumberFormat="1" applyFont="1" applyFill="1" applyBorder="1" applyAlignment="1">
      <alignment horizontal="right" vertical="center"/>
      <protection/>
    </xf>
    <xf numFmtId="0" fontId="6" fillId="0" borderId="0" xfId="53" applyFont="1" applyFill="1" applyBorder="1">
      <alignment/>
      <protection/>
    </xf>
    <xf numFmtId="0" fontId="5" fillId="0" borderId="0" xfId="0" applyFont="1" applyAlignment="1">
      <alignment horizontal="center"/>
    </xf>
    <xf numFmtId="0" fontId="6" fillId="0" borderId="39" xfId="53" applyFont="1" applyFill="1" applyBorder="1" applyAlignment="1">
      <alignment horizontal="center" vertical="center"/>
      <protection/>
    </xf>
    <xf numFmtId="0" fontId="6" fillId="0" borderId="0" xfId="53" applyFont="1" applyFill="1" applyBorder="1" applyAlignment="1">
      <alignment horizontal="center" vertical="center"/>
      <protection/>
    </xf>
    <xf numFmtId="0" fontId="49" fillId="0" borderId="0" xfId="0" applyFont="1" applyFill="1" applyAlignment="1">
      <alignment horizontal="center" vertical="center" wrapText="1"/>
    </xf>
    <xf numFmtId="4" fontId="13" fillId="0" borderId="42" xfId="0" applyNumberFormat="1" applyFont="1" applyBorder="1" applyAlignment="1">
      <alignment horizontal="center"/>
    </xf>
    <xf numFmtId="4" fontId="13" fillId="0" borderId="43" xfId="0" applyNumberFormat="1" applyFont="1" applyBorder="1" applyAlignment="1">
      <alignment horizontal="center"/>
    </xf>
    <xf numFmtId="4" fontId="13" fillId="0" borderId="21" xfId="0" applyNumberFormat="1" applyFont="1" applyBorder="1" applyAlignment="1">
      <alignment horizontal="center"/>
    </xf>
    <xf numFmtId="49" fontId="14" fillId="0" borderId="12" xfId="0" applyNumberFormat="1" applyFont="1" applyBorder="1" applyAlignment="1">
      <alignment horizontal="center" vertical="center"/>
    </xf>
    <xf numFmtId="49" fontId="14" fillId="0" borderId="13" xfId="0" applyNumberFormat="1" applyFont="1" applyBorder="1" applyAlignment="1">
      <alignment horizontal="center" vertical="center"/>
    </xf>
    <xf numFmtId="0" fontId="47" fillId="0" borderId="0" xfId="53" applyFont="1" applyFill="1" applyAlignment="1">
      <alignment horizontal="righ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лан  доходов"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OLK43\11-&#1085;&#1086;&#1103;&#1073;&#1088;&#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OLK43\03-&#1084;&#1072;&#1088;&#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оды"/>
      <sheetName val="план"/>
      <sheetName val="исполнение собств"/>
      <sheetName val="исполнение "/>
      <sheetName val="к балансовой"/>
      <sheetName val="каркавину"/>
    </sheetNames>
    <sheetDataSet>
      <sheetData sheetId="0">
        <row r="146">
          <cell r="E146">
            <v>1862331.6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оды"/>
      <sheetName val="по месячно "/>
      <sheetName val="3"/>
      <sheetName val="исполнение"/>
      <sheetName val="приложение"/>
      <sheetName val="к балансовой"/>
      <sheetName val="каркавину"/>
    </sheetNames>
    <sheetDataSet>
      <sheetData sheetId="0">
        <row r="6">
          <cell r="F6">
            <v>10985899.78</v>
          </cell>
        </row>
        <row r="14">
          <cell r="F14">
            <v>2254750.3699999996</v>
          </cell>
        </row>
        <row r="18">
          <cell r="F18">
            <v>987451.0000000001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30"/>
  <sheetViews>
    <sheetView tabSelected="1" view="pageBreakPreview" zoomScaleSheetLayoutView="100" zoomScalePageLayoutView="0" workbookViewId="0" topLeftCell="A1">
      <selection activeCell="B1" sqref="B1:E4"/>
    </sheetView>
  </sheetViews>
  <sheetFormatPr defaultColWidth="8.875" defaultRowHeight="12.75"/>
  <cols>
    <col min="1" max="1" width="19.00390625" style="452" customWidth="1"/>
    <col min="2" max="2" width="55.25390625" style="452" customWidth="1"/>
    <col min="3" max="3" width="9.125" style="452" customWidth="1"/>
    <col min="4" max="5" width="9.375" style="452" customWidth="1"/>
    <col min="6" max="6" width="6.25390625" style="452" customWidth="1"/>
    <col min="7" max="16384" width="8.875" style="452" customWidth="1"/>
  </cols>
  <sheetData>
    <row r="1" spans="2:6" ht="15">
      <c r="B1" s="629" t="s">
        <v>16</v>
      </c>
      <c r="C1" s="629"/>
      <c r="D1" s="629"/>
      <c r="E1" s="629"/>
      <c r="F1" s="468"/>
    </row>
    <row r="2" spans="2:6" ht="15">
      <c r="B2" s="629" t="s">
        <v>17</v>
      </c>
      <c r="C2" s="629"/>
      <c r="D2" s="629"/>
      <c r="E2" s="629"/>
      <c r="F2" s="468"/>
    </row>
    <row r="3" spans="2:6" ht="15">
      <c r="B3" s="629" t="s">
        <v>18</v>
      </c>
      <c r="C3" s="629"/>
      <c r="D3" s="629"/>
      <c r="E3" s="629"/>
      <c r="F3" s="468"/>
    </row>
    <row r="4" spans="2:11" ht="15">
      <c r="B4" s="629" t="s">
        <v>19</v>
      </c>
      <c r="C4" s="629"/>
      <c r="D4" s="629"/>
      <c r="E4" s="629"/>
      <c r="F4" s="468"/>
      <c r="G4" s="466"/>
      <c r="H4" s="466"/>
      <c r="I4" s="466"/>
      <c r="J4" s="466"/>
      <c r="K4" s="466"/>
    </row>
    <row r="5" spans="1:6" ht="12.75" customHeight="1">
      <c r="A5" s="620" t="s">
        <v>414</v>
      </c>
      <c r="B5" s="620"/>
      <c r="C5" s="620"/>
      <c r="D5" s="620"/>
      <c r="E5" s="620"/>
      <c r="F5" s="620"/>
    </row>
    <row r="6" spans="1:6" ht="12.75" customHeight="1">
      <c r="A6" s="620" t="s">
        <v>111</v>
      </c>
      <c r="B6" s="620"/>
      <c r="C6" s="620"/>
      <c r="D6" s="620"/>
      <c r="E6" s="620"/>
      <c r="F6" s="620"/>
    </row>
    <row r="7" spans="3:8" ht="12.75" thickBot="1">
      <c r="C7" s="467"/>
      <c r="D7" s="621" t="s">
        <v>93</v>
      </c>
      <c r="E7" s="621"/>
      <c r="F7" s="622"/>
      <c r="G7" s="452" t="s">
        <v>172</v>
      </c>
      <c r="H7" s="468"/>
    </row>
    <row r="8" spans="1:6" ht="24.75" thickBot="1">
      <c r="A8" s="469"/>
      <c r="B8" s="464" t="s">
        <v>175</v>
      </c>
      <c r="C8" s="559" t="s">
        <v>415</v>
      </c>
      <c r="D8" s="570" t="s">
        <v>47</v>
      </c>
      <c r="E8" s="558" t="s">
        <v>92</v>
      </c>
      <c r="F8" s="619"/>
    </row>
    <row r="9" spans="1:5" ht="24.75" thickBot="1">
      <c r="A9" s="431" t="s">
        <v>51</v>
      </c>
      <c r="B9" s="473" t="s">
        <v>402</v>
      </c>
      <c r="C9" s="561">
        <f>C10+C22+C40</f>
        <v>371106</v>
      </c>
      <c r="D9" s="572">
        <f>D10+D22+D40</f>
        <v>405874.73271</v>
      </c>
      <c r="E9" s="586">
        <f aca="true" t="shared" si="0" ref="E9:E19">IF(C9&lt;&gt;0,(D9/C9)*100,)</f>
        <v>109.3689492247498</v>
      </c>
    </row>
    <row r="10" spans="1:5" ht="12.75" thickBot="1">
      <c r="A10" s="432"/>
      <c r="B10" s="474" t="s">
        <v>182</v>
      </c>
      <c r="C10" s="567">
        <f>C11+C13+C16+C19</f>
        <v>317462</v>
      </c>
      <c r="D10" s="571">
        <f>SUM(D11,D13,D16,D21,D19,D20)</f>
        <v>334875.74216</v>
      </c>
      <c r="E10" s="585">
        <f t="shared" si="0"/>
        <v>105.48529970831156</v>
      </c>
    </row>
    <row r="11" spans="1:5" ht="12">
      <c r="A11" s="433" t="s">
        <v>52</v>
      </c>
      <c r="B11" s="475" t="s">
        <v>176</v>
      </c>
      <c r="C11" s="564">
        <f>SUM(C12)</f>
        <v>171458</v>
      </c>
      <c r="D11" s="574">
        <f>SUM(D12)</f>
        <v>185790.96734000003</v>
      </c>
      <c r="E11" s="589">
        <f t="shared" si="0"/>
        <v>108.35946257392483</v>
      </c>
    </row>
    <row r="12" spans="1:5" ht="12.75" thickBot="1">
      <c r="A12" s="434" t="s">
        <v>53</v>
      </c>
      <c r="B12" s="476" t="s">
        <v>173</v>
      </c>
      <c r="C12" s="563">
        <v>171458</v>
      </c>
      <c r="D12" s="577">
        <f>коды!E7/1000</f>
        <v>185790.96734000003</v>
      </c>
      <c r="E12" s="591">
        <f t="shared" si="0"/>
        <v>108.35946257392483</v>
      </c>
    </row>
    <row r="13" spans="1:5" ht="12">
      <c r="A13" s="433" t="s">
        <v>54</v>
      </c>
      <c r="B13" s="477" t="s">
        <v>170</v>
      </c>
      <c r="C13" s="564">
        <f>SUM(C14:C15)</f>
        <v>71908</v>
      </c>
      <c r="D13" s="574">
        <f>SUM(D14:D15)</f>
        <v>80805.58247</v>
      </c>
      <c r="E13" s="589">
        <f t="shared" si="0"/>
        <v>112.37356409578905</v>
      </c>
    </row>
    <row r="14" spans="1:5" ht="24">
      <c r="A14" s="435" t="s">
        <v>55</v>
      </c>
      <c r="B14" s="478" t="s">
        <v>246</v>
      </c>
      <c r="C14" s="547">
        <v>27958</v>
      </c>
      <c r="D14" s="556">
        <f>(коды!E16+коды!E17)/1000</f>
        <v>41416.55398</v>
      </c>
      <c r="E14" s="590">
        <f t="shared" si="0"/>
        <v>148.13847192216895</v>
      </c>
    </row>
    <row r="15" spans="1:5" ht="24.75" thickBot="1">
      <c r="A15" s="434" t="s">
        <v>56</v>
      </c>
      <c r="B15" s="476" t="s">
        <v>247</v>
      </c>
      <c r="C15" s="563">
        <v>43950</v>
      </c>
      <c r="D15" s="577">
        <f>коды!E19/1000</f>
        <v>39389.02849</v>
      </c>
      <c r="E15" s="591">
        <f t="shared" si="0"/>
        <v>89.62236288964732</v>
      </c>
    </row>
    <row r="16" spans="1:5" s="471" customFormat="1" ht="12">
      <c r="A16" s="433" t="s">
        <v>57</v>
      </c>
      <c r="B16" s="477" t="s">
        <v>171</v>
      </c>
      <c r="C16" s="562">
        <f>SUM(C17:C18)</f>
        <v>63801</v>
      </c>
      <c r="D16" s="557">
        <f>SUM(D17:D18)</f>
        <v>53883.369040000005</v>
      </c>
      <c r="E16" s="587">
        <f t="shared" si="0"/>
        <v>84.45536753342425</v>
      </c>
    </row>
    <row r="17" spans="1:5" s="471" customFormat="1" ht="25.5" customHeight="1">
      <c r="A17" s="436" t="s">
        <v>58</v>
      </c>
      <c r="B17" s="478" t="s">
        <v>8</v>
      </c>
      <c r="C17" s="547">
        <v>5069</v>
      </c>
      <c r="D17" s="556">
        <f>коды!E21/1000</f>
        <v>6143.13954</v>
      </c>
      <c r="E17" s="590">
        <f t="shared" si="0"/>
        <v>121.19036377983822</v>
      </c>
    </row>
    <row r="18" spans="1:5" ht="12.75" thickBot="1">
      <c r="A18" s="434" t="s">
        <v>59</v>
      </c>
      <c r="B18" s="476" t="s">
        <v>174</v>
      </c>
      <c r="C18" s="602">
        <v>58732</v>
      </c>
      <c r="D18" s="603">
        <f>коды!E22/1000</f>
        <v>47740.2295</v>
      </c>
      <c r="E18" s="588">
        <f t="shared" si="0"/>
        <v>81.28486940679697</v>
      </c>
    </row>
    <row r="19" spans="1:5" s="471" customFormat="1" ht="12.75" thickBot="1">
      <c r="A19" s="437" t="s">
        <v>60</v>
      </c>
      <c r="B19" s="474" t="s">
        <v>329</v>
      </c>
      <c r="C19" s="561">
        <v>10295</v>
      </c>
      <c r="D19" s="572">
        <f>коды!E28/1000</f>
        <v>13439.39979</v>
      </c>
      <c r="E19" s="586">
        <f t="shared" si="0"/>
        <v>130.54297999028654</v>
      </c>
    </row>
    <row r="20" spans="1:5" ht="24.75" thickBot="1">
      <c r="A20" s="479" t="s">
        <v>148</v>
      </c>
      <c r="B20" s="480" t="s">
        <v>9</v>
      </c>
      <c r="C20" s="560"/>
      <c r="D20" s="575">
        <f>коды!E32/1000</f>
        <v>966.5470600000001</v>
      </c>
      <c r="E20" s="592"/>
    </row>
    <row r="21" spans="1:5" ht="24.75" thickBot="1">
      <c r="A21" s="450" t="s">
        <v>149</v>
      </c>
      <c r="B21" s="481" t="s">
        <v>10</v>
      </c>
      <c r="C21" s="567"/>
      <c r="D21" s="571">
        <f>(коды!E25+коды!E18)/1000</f>
        <v>-10.12354</v>
      </c>
      <c r="E21" s="585"/>
    </row>
    <row r="22" spans="1:5" ht="12.75" thickBot="1">
      <c r="A22" s="482"/>
      <c r="B22" s="483" t="s">
        <v>181</v>
      </c>
      <c r="C22" s="561">
        <f>C23+C31+C33+C35+C37+C38+C39</f>
        <v>53644</v>
      </c>
      <c r="D22" s="572">
        <f>D23+D31+D33+D35+D37+D38+D39</f>
        <v>71488.59055</v>
      </c>
      <c r="E22" s="586">
        <f>IF(C22&lt;&gt;0,(D22/C22)*100,)</f>
        <v>133.26483959063452</v>
      </c>
    </row>
    <row r="23" spans="1:5" ht="24">
      <c r="A23" s="433" t="s">
        <v>61</v>
      </c>
      <c r="B23" s="477" t="s">
        <v>248</v>
      </c>
      <c r="C23" s="562">
        <f>SUM(C24:C30)</f>
        <v>38775</v>
      </c>
      <c r="D23" s="557">
        <f>SUM(D24:D30)</f>
        <v>49996.63527</v>
      </c>
      <c r="E23" s="587">
        <f>IF(C23&lt;&gt;0,(D23/C23)*100,)</f>
        <v>128.9403875435203</v>
      </c>
    </row>
    <row r="24" spans="1:5" ht="24">
      <c r="A24" s="436" t="s">
        <v>62</v>
      </c>
      <c r="B24" s="478" t="s">
        <v>282</v>
      </c>
      <c r="C24" s="547">
        <v>13175</v>
      </c>
      <c r="D24" s="556">
        <f>коды!E46/1000</f>
        <v>5404.76231</v>
      </c>
      <c r="E24" s="590">
        <f>IF(C24&lt;&gt;0,(D24/C24)*100,)</f>
        <v>41.02286383301708</v>
      </c>
    </row>
    <row r="25" spans="1:5" ht="54.75" customHeight="1">
      <c r="A25" s="436" t="s">
        <v>63</v>
      </c>
      <c r="B25" s="478" t="s">
        <v>330</v>
      </c>
      <c r="C25" s="547">
        <v>7500</v>
      </c>
      <c r="D25" s="573">
        <f>коды!E47/1000</f>
        <v>10586.775210000002</v>
      </c>
      <c r="E25" s="590">
        <f>IF(C25&lt;&gt;0,(D25/C25)*100,)</f>
        <v>141.15700280000004</v>
      </c>
    </row>
    <row r="26" spans="1:5" ht="48">
      <c r="A26" s="436" t="s">
        <v>64</v>
      </c>
      <c r="B26" s="478" t="s">
        <v>331</v>
      </c>
      <c r="C26" s="547">
        <v>100</v>
      </c>
      <c r="D26" s="556">
        <f>коды!E48/1000</f>
        <v>2834.1309100000003</v>
      </c>
      <c r="E26" s="590">
        <f>IF(C26&lt;&gt;0,(D26/C26)*100,)</f>
        <v>2834.1309100000003</v>
      </c>
    </row>
    <row r="27" spans="1:5" ht="30" customHeight="1">
      <c r="A27" s="438" t="s">
        <v>65</v>
      </c>
      <c r="B27" s="484" t="s">
        <v>416</v>
      </c>
      <c r="C27" s="565"/>
      <c r="D27" s="556">
        <f>коды!E49/1000</f>
        <v>851.62901</v>
      </c>
      <c r="E27" s="590"/>
    </row>
    <row r="28" spans="1:5" ht="48">
      <c r="A28" s="439" t="s">
        <v>66</v>
      </c>
      <c r="B28" s="484" t="s">
        <v>283</v>
      </c>
      <c r="C28" s="565">
        <v>1827</v>
      </c>
      <c r="D28" s="556">
        <f>коды!E50/1000</f>
        <v>3277.9303600000003</v>
      </c>
      <c r="E28" s="590">
        <f aca="true" t="shared" si="1" ref="E28:E39">IF(C28&lt;&gt;0,(D28/C28)*100,)</f>
        <v>179.41600218938152</v>
      </c>
    </row>
    <row r="29" spans="1:5" ht="36">
      <c r="A29" s="439" t="s">
        <v>67</v>
      </c>
      <c r="B29" s="484" t="s">
        <v>284</v>
      </c>
      <c r="C29" s="565">
        <v>5000</v>
      </c>
      <c r="D29" s="576">
        <f>коды!E51/1000</f>
        <v>5158.08791</v>
      </c>
      <c r="E29" s="590">
        <f t="shared" si="1"/>
        <v>103.1617582</v>
      </c>
    </row>
    <row r="30" spans="1:5" ht="24.75" thickBot="1">
      <c r="A30" s="440" t="s">
        <v>68</v>
      </c>
      <c r="B30" s="485" t="s">
        <v>285</v>
      </c>
      <c r="C30" s="566">
        <v>11173</v>
      </c>
      <c r="D30" s="573">
        <f>коды!E52/1000</f>
        <v>21883.319559999996</v>
      </c>
      <c r="E30" s="588">
        <f t="shared" si="1"/>
        <v>195.8589417345386</v>
      </c>
    </row>
    <row r="31" spans="1:5" ht="12">
      <c r="A31" s="433" t="s">
        <v>69</v>
      </c>
      <c r="B31" s="477" t="s">
        <v>249</v>
      </c>
      <c r="C31" s="564">
        <f>SUM(C32)</f>
        <v>560</v>
      </c>
      <c r="D31" s="574">
        <f>SUM(D32)</f>
        <v>1503.6136199999999</v>
      </c>
      <c r="E31" s="589">
        <f t="shared" si="1"/>
        <v>268.5024321428571</v>
      </c>
    </row>
    <row r="32" spans="1:5" ht="12.75" thickBot="1">
      <c r="A32" s="434" t="s">
        <v>70</v>
      </c>
      <c r="B32" s="486" t="s">
        <v>286</v>
      </c>
      <c r="C32" s="563">
        <v>560</v>
      </c>
      <c r="D32" s="577">
        <f>коды!E53/1000</f>
        <v>1503.6136199999999</v>
      </c>
      <c r="E32" s="591">
        <f t="shared" si="1"/>
        <v>268.5024321428571</v>
      </c>
    </row>
    <row r="33" spans="1:5" ht="16.5" customHeight="1">
      <c r="A33" s="433" t="s">
        <v>71</v>
      </c>
      <c r="B33" s="487" t="s">
        <v>250</v>
      </c>
      <c r="C33" s="562">
        <f>C34</f>
        <v>1300</v>
      </c>
      <c r="D33" s="557">
        <f>D34</f>
        <v>2269.76866</v>
      </c>
      <c r="E33" s="587">
        <f t="shared" si="1"/>
        <v>174.59758923076924</v>
      </c>
    </row>
    <row r="34" spans="1:5" ht="24.75" thickBot="1">
      <c r="A34" s="434" t="s">
        <v>72</v>
      </c>
      <c r="B34" s="476" t="s">
        <v>418</v>
      </c>
      <c r="C34" s="566">
        <v>1300</v>
      </c>
      <c r="D34" s="573">
        <f>коды!E54/1000</f>
        <v>2269.76866</v>
      </c>
      <c r="E34" s="588">
        <f t="shared" si="1"/>
        <v>174.59758923076924</v>
      </c>
    </row>
    <row r="35" spans="1:5" ht="12">
      <c r="A35" s="433" t="s">
        <v>73</v>
      </c>
      <c r="B35" s="477" t="s">
        <v>232</v>
      </c>
      <c r="C35" s="564">
        <f>SUM(C36)</f>
        <v>4000</v>
      </c>
      <c r="D35" s="574">
        <f>SUM(D36)</f>
        <v>4893.275</v>
      </c>
      <c r="E35" s="589">
        <f t="shared" si="1"/>
        <v>122.331875</v>
      </c>
    </row>
    <row r="36" spans="1:5" ht="24.75" thickBot="1">
      <c r="A36" s="434" t="s">
        <v>74</v>
      </c>
      <c r="B36" s="476" t="s">
        <v>287</v>
      </c>
      <c r="C36" s="563">
        <v>4000</v>
      </c>
      <c r="D36" s="577">
        <f>коды!E57/1000</f>
        <v>4893.275</v>
      </c>
      <c r="E36" s="591">
        <f t="shared" si="1"/>
        <v>122.331875</v>
      </c>
    </row>
    <row r="37" spans="1:5" ht="12">
      <c r="A37" s="441" t="s">
        <v>75</v>
      </c>
      <c r="B37" s="488" t="s">
        <v>178</v>
      </c>
      <c r="C37" s="567">
        <v>457</v>
      </c>
      <c r="D37" s="571">
        <f>коды!E66/1000</f>
        <v>269.585</v>
      </c>
      <c r="E37" s="587">
        <f t="shared" si="1"/>
        <v>58.99015317286652</v>
      </c>
    </row>
    <row r="38" spans="1:5" ht="12">
      <c r="A38" s="442" t="s">
        <v>76</v>
      </c>
      <c r="B38" s="489" t="s">
        <v>332</v>
      </c>
      <c r="C38" s="568">
        <v>8552</v>
      </c>
      <c r="D38" s="555">
        <f>коды!E67/1000</f>
        <v>11957.186559999998</v>
      </c>
      <c r="E38" s="593">
        <f t="shared" si="1"/>
        <v>139.817429373246</v>
      </c>
    </row>
    <row r="39" spans="1:5" ht="12.75" thickBot="1">
      <c r="A39" s="512" t="s">
        <v>77</v>
      </c>
      <c r="B39" s="513" t="s">
        <v>179</v>
      </c>
      <c r="C39" s="604"/>
      <c r="D39" s="605">
        <f>коды!E80/1000</f>
        <v>598.52644</v>
      </c>
      <c r="E39" s="606">
        <f t="shared" si="1"/>
        <v>0</v>
      </c>
    </row>
    <row r="40" spans="1:5" ht="12.75" thickBot="1">
      <c r="A40" s="443" t="s">
        <v>150</v>
      </c>
      <c r="B40" s="490" t="s">
        <v>405</v>
      </c>
      <c r="C40" s="561"/>
      <c r="D40" s="572">
        <v>-489.6</v>
      </c>
      <c r="E40" s="586"/>
    </row>
    <row r="41" spans="1:5" ht="12.75" thickBot="1">
      <c r="A41" s="491"/>
      <c r="B41" s="490" t="s">
        <v>80</v>
      </c>
      <c r="C41" s="561">
        <f>SUM(C42:C44)</f>
        <v>210832</v>
      </c>
      <c r="D41" s="572">
        <f>SUM(D42:D44)</f>
        <v>210832</v>
      </c>
      <c r="E41" s="586">
        <f>IF(C41&lt;&gt;0,(D41/C41)*100,)</f>
        <v>100</v>
      </c>
    </row>
    <row r="42" spans="1:5" ht="30" customHeight="1">
      <c r="A42" s="492" t="s">
        <v>152</v>
      </c>
      <c r="B42" s="617" t="s">
        <v>81</v>
      </c>
      <c r="C42" s="569">
        <v>14633</v>
      </c>
      <c r="D42" s="618">
        <f>коды!E89/1000</f>
        <v>14633</v>
      </c>
      <c r="E42" s="607">
        <f>D42/C42*100</f>
        <v>100</v>
      </c>
    </row>
    <row r="43" spans="1:5" ht="36">
      <c r="A43" s="445" t="s">
        <v>152</v>
      </c>
      <c r="B43" s="478" t="s">
        <v>82</v>
      </c>
      <c r="C43" s="565">
        <v>185243</v>
      </c>
      <c r="D43" s="556">
        <f>коды!E90/1000</f>
        <v>185243</v>
      </c>
      <c r="E43" s="590">
        <f>IF(C43&lt;&gt;0,(D43/C43)*100,)</f>
        <v>100</v>
      </c>
    </row>
    <row r="44" spans="1:5" ht="24.75" thickBot="1">
      <c r="A44" s="458" t="s">
        <v>153</v>
      </c>
      <c r="B44" s="476" t="s">
        <v>83</v>
      </c>
      <c r="C44" s="553">
        <v>10956</v>
      </c>
      <c r="D44" s="577">
        <f>коды!E91/1000</f>
        <v>10956</v>
      </c>
      <c r="E44" s="591">
        <f>IF(C44&lt;&gt;0,(D44/C44)*100,)</f>
        <v>100</v>
      </c>
    </row>
    <row r="45" spans="1:5" ht="12">
      <c r="A45" s="492"/>
      <c r="B45" s="493" t="s">
        <v>339</v>
      </c>
      <c r="C45" s="611">
        <f>SUM(C46:C52,C62:C80)</f>
        <v>532244.505</v>
      </c>
      <c r="D45" s="612">
        <f>SUM(D46:D52,D62:D80)</f>
        <v>499565.01495999994</v>
      </c>
      <c r="E45" s="613">
        <f aca="true" t="shared" si="2" ref="E45:E89">D45/C45*100</f>
        <v>93.8600606050409</v>
      </c>
    </row>
    <row r="46" spans="1:5" ht="138" customHeight="1">
      <c r="A46" s="451" t="s">
        <v>156</v>
      </c>
      <c r="B46" s="494" t="s">
        <v>89</v>
      </c>
      <c r="C46" s="549">
        <v>77219</v>
      </c>
      <c r="D46" s="579">
        <v>55697.1</v>
      </c>
      <c r="E46" s="595">
        <f t="shared" si="2"/>
        <v>72.1287506960722</v>
      </c>
    </row>
    <row r="47" spans="1:5" ht="28.5" customHeight="1">
      <c r="A47" s="446" t="s">
        <v>157</v>
      </c>
      <c r="B47" s="495" t="s">
        <v>90</v>
      </c>
      <c r="C47" s="550">
        <v>4597</v>
      </c>
      <c r="D47" s="580">
        <f>коды!E109/1000</f>
        <v>4597</v>
      </c>
      <c r="E47" s="596">
        <f t="shared" si="2"/>
        <v>100</v>
      </c>
    </row>
    <row r="48" spans="1:5" ht="60">
      <c r="A48" s="446" t="s">
        <v>158</v>
      </c>
      <c r="B48" s="496" t="s">
        <v>113</v>
      </c>
      <c r="C48" s="550">
        <v>141.2</v>
      </c>
      <c r="D48" s="580">
        <f>коды!E110/1000</f>
        <v>0</v>
      </c>
      <c r="E48" s="596">
        <f t="shared" si="2"/>
        <v>0</v>
      </c>
    </row>
    <row r="49" spans="1:5" ht="60">
      <c r="A49" s="448" t="s">
        <v>131</v>
      </c>
      <c r="B49" s="497" t="s">
        <v>132</v>
      </c>
      <c r="C49" s="551">
        <v>4843</v>
      </c>
      <c r="D49" s="581">
        <f>коды!E123/1000</f>
        <v>4843</v>
      </c>
      <c r="E49" s="597">
        <f>D49/C49*100</f>
        <v>100</v>
      </c>
    </row>
    <row r="50" spans="1:6" ht="24">
      <c r="A50" s="446" t="s">
        <v>159</v>
      </c>
      <c r="B50" s="495" t="s">
        <v>114</v>
      </c>
      <c r="C50" s="550">
        <v>41066</v>
      </c>
      <c r="D50" s="580">
        <v>38823.2</v>
      </c>
      <c r="E50" s="596">
        <f t="shared" si="2"/>
        <v>94.53854770369648</v>
      </c>
      <c r="F50" s="470"/>
    </row>
    <row r="51" spans="1:6" ht="36">
      <c r="A51" s="446" t="s">
        <v>160</v>
      </c>
      <c r="B51" s="495" t="s">
        <v>115</v>
      </c>
      <c r="C51" s="550">
        <v>6014</v>
      </c>
      <c r="D51" s="580">
        <v>5354.6</v>
      </c>
      <c r="E51" s="596">
        <f t="shared" si="2"/>
        <v>89.0355836381776</v>
      </c>
      <c r="F51" s="470"/>
    </row>
    <row r="52" spans="1:6" ht="24.75" thickBot="1">
      <c r="A52" s="457" t="s">
        <v>161</v>
      </c>
      <c r="B52" s="497" t="s">
        <v>116</v>
      </c>
      <c r="C52" s="608">
        <v>10230.3</v>
      </c>
      <c r="D52" s="609">
        <v>8109.9</v>
      </c>
      <c r="E52" s="610">
        <f t="shared" si="2"/>
        <v>79.27333509281253</v>
      </c>
      <c r="F52" s="470"/>
    </row>
    <row r="53" spans="1:6" ht="48">
      <c r="A53" s="459" t="s">
        <v>154</v>
      </c>
      <c r="B53" s="493" t="s">
        <v>15</v>
      </c>
      <c r="C53" s="564">
        <f>SUM(C54:C61)</f>
        <v>41845.600000000006</v>
      </c>
      <c r="D53" s="574">
        <f>SUM(D54:D61)</f>
        <v>41845.600000000006</v>
      </c>
      <c r="E53" s="599">
        <f t="shared" si="2"/>
        <v>100</v>
      </c>
      <c r="F53" s="470"/>
    </row>
    <row r="54" spans="1:6" ht="12">
      <c r="A54" s="498"/>
      <c r="B54" s="494" t="s">
        <v>84</v>
      </c>
      <c r="C54" s="565">
        <v>6000</v>
      </c>
      <c r="D54" s="576">
        <f>коды!E116/1000</f>
        <v>6000</v>
      </c>
      <c r="E54" s="595">
        <f t="shared" si="2"/>
        <v>100</v>
      </c>
      <c r="F54" s="470"/>
    </row>
    <row r="55" spans="1:6" ht="36">
      <c r="A55" s="498"/>
      <c r="B55" s="495" t="s">
        <v>85</v>
      </c>
      <c r="C55" s="547">
        <v>3350</v>
      </c>
      <c r="D55" s="556">
        <f>коды!E117/1000</f>
        <v>3350</v>
      </c>
      <c r="E55" s="596">
        <f t="shared" si="2"/>
        <v>100</v>
      </c>
      <c r="F55" s="470"/>
    </row>
    <row r="56" spans="1:6" ht="24">
      <c r="A56" s="498"/>
      <c r="B56" s="495" t="s">
        <v>86</v>
      </c>
      <c r="C56" s="547">
        <v>7500</v>
      </c>
      <c r="D56" s="556">
        <f>коды!E118/1000</f>
        <v>7500</v>
      </c>
      <c r="E56" s="596">
        <f t="shared" si="2"/>
        <v>100</v>
      </c>
      <c r="F56" s="470"/>
    </row>
    <row r="57" spans="1:6" ht="24">
      <c r="A57" s="498"/>
      <c r="B57" s="499" t="s">
        <v>87</v>
      </c>
      <c r="C57" s="547">
        <v>6244.2</v>
      </c>
      <c r="D57" s="556">
        <f>коды!E119/1000</f>
        <v>6244.2</v>
      </c>
      <c r="E57" s="596">
        <f t="shared" si="2"/>
        <v>100</v>
      </c>
      <c r="F57" s="470"/>
    </row>
    <row r="58" spans="1:6" ht="12">
      <c r="A58" s="498"/>
      <c r="B58" s="495" t="s">
        <v>33</v>
      </c>
      <c r="C58" s="547">
        <v>1200</v>
      </c>
      <c r="D58" s="556">
        <f>коды!E120/1000</f>
        <v>1200</v>
      </c>
      <c r="E58" s="596">
        <f t="shared" si="2"/>
        <v>100</v>
      </c>
      <c r="F58" s="470"/>
    </row>
    <row r="59" spans="1:6" ht="36">
      <c r="A59" s="498"/>
      <c r="B59" s="495" t="s">
        <v>91</v>
      </c>
      <c r="C59" s="547">
        <v>554.4</v>
      </c>
      <c r="D59" s="556">
        <f>коды!E121/1000</f>
        <v>554.4</v>
      </c>
      <c r="E59" s="596">
        <f t="shared" si="2"/>
        <v>100</v>
      </c>
      <c r="F59" s="470"/>
    </row>
    <row r="60" spans="1:6" ht="24">
      <c r="A60" s="498"/>
      <c r="B60" s="495" t="s">
        <v>42</v>
      </c>
      <c r="C60" s="547">
        <v>12413</v>
      </c>
      <c r="D60" s="556">
        <f>коды!E122/1000</f>
        <v>12413</v>
      </c>
      <c r="E60" s="596">
        <f t="shared" si="2"/>
        <v>100</v>
      </c>
      <c r="F60" s="470"/>
    </row>
    <row r="61" spans="1:6" ht="24.75" thickBot="1">
      <c r="A61" s="460"/>
      <c r="B61" s="500" t="s">
        <v>88</v>
      </c>
      <c r="C61" s="553">
        <v>4584</v>
      </c>
      <c r="D61" s="583">
        <f>коды!E115/1000</f>
        <v>4584</v>
      </c>
      <c r="E61" s="600">
        <f t="shared" si="2"/>
        <v>100</v>
      </c>
      <c r="F61" s="470"/>
    </row>
    <row r="62" spans="1:6" ht="36">
      <c r="A62" s="451" t="s">
        <v>162</v>
      </c>
      <c r="B62" s="497" t="s">
        <v>13</v>
      </c>
      <c r="C62" s="551">
        <v>7325</v>
      </c>
      <c r="D62" s="581">
        <f>коды!E112/1000</f>
        <v>5759.91</v>
      </c>
      <c r="E62" s="597">
        <f t="shared" si="2"/>
        <v>78.63358361774743</v>
      </c>
      <c r="F62" s="470"/>
    </row>
    <row r="63" spans="1:6" ht="36">
      <c r="A63" s="447" t="s">
        <v>164</v>
      </c>
      <c r="B63" s="501" t="s">
        <v>117</v>
      </c>
      <c r="C63" s="550">
        <v>846.4</v>
      </c>
      <c r="D63" s="580">
        <f>коды!E124/1000</f>
        <v>846.4</v>
      </c>
      <c r="E63" s="596">
        <f>D63/C63*100</f>
        <v>100</v>
      </c>
      <c r="F63" s="470"/>
    </row>
    <row r="64" spans="1:6" ht="24">
      <c r="A64" s="446" t="s">
        <v>163</v>
      </c>
      <c r="B64" s="502" t="s">
        <v>14</v>
      </c>
      <c r="C64" s="552">
        <v>9914</v>
      </c>
      <c r="D64" s="582">
        <f>8295+600</f>
        <v>8895</v>
      </c>
      <c r="E64" s="598">
        <f t="shared" si="2"/>
        <v>89.72160580996571</v>
      </c>
      <c r="F64" s="470"/>
    </row>
    <row r="65" spans="1:6" ht="24">
      <c r="A65" s="446" t="s">
        <v>165</v>
      </c>
      <c r="B65" s="495" t="s">
        <v>118</v>
      </c>
      <c r="C65" s="550">
        <v>78810</v>
      </c>
      <c r="D65" s="580">
        <v>78797.3</v>
      </c>
      <c r="E65" s="596">
        <f t="shared" si="2"/>
        <v>99.98388529374445</v>
      </c>
      <c r="F65" s="470"/>
    </row>
    <row r="66" spans="1:6" ht="24">
      <c r="A66" s="451" t="s">
        <v>166</v>
      </c>
      <c r="B66" s="494" t="s">
        <v>119</v>
      </c>
      <c r="C66" s="549">
        <v>19752</v>
      </c>
      <c r="D66" s="579">
        <v>19752</v>
      </c>
      <c r="E66" s="595">
        <f t="shared" si="2"/>
        <v>100</v>
      </c>
      <c r="F66" s="470"/>
    </row>
    <row r="67" spans="1:6" ht="36">
      <c r="A67" s="446" t="s">
        <v>166</v>
      </c>
      <c r="B67" s="495" t="s">
        <v>120</v>
      </c>
      <c r="C67" s="550">
        <v>28748</v>
      </c>
      <c r="D67" s="580">
        <v>28748</v>
      </c>
      <c r="E67" s="596">
        <f t="shared" si="2"/>
        <v>100</v>
      </c>
      <c r="F67" s="470"/>
    </row>
    <row r="68" spans="1:6" ht="36">
      <c r="A68" s="446" t="s">
        <v>166</v>
      </c>
      <c r="B68" s="495" t="s">
        <v>121</v>
      </c>
      <c r="C68" s="550">
        <v>41875</v>
      </c>
      <c r="D68" s="580">
        <v>41875</v>
      </c>
      <c r="E68" s="596">
        <f t="shared" si="2"/>
        <v>100</v>
      </c>
      <c r="F68" s="470"/>
    </row>
    <row r="69" spans="1:6" ht="84">
      <c r="A69" s="446" t="s">
        <v>166</v>
      </c>
      <c r="B69" s="499" t="s">
        <v>122</v>
      </c>
      <c r="C69" s="550">
        <v>24232</v>
      </c>
      <c r="D69" s="580">
        <f>коды!E99/1000</f>
        <v>24232</v>
      </c>
      <c r="E69" s="596">
        <f t="shared" si="2"/>
        <v>100</v>
      </c>
      <c r="F69" s="470"/>
    </row>
    <row r="70" spans="1:6" ht="24">
      <c r="A70" s="446" t="s">
        <v>166</v>
      </c>
      <c r="B70" s="495" t="s">
        <v>123</v>
      </c>
      <c r="C70" s="550">
        <v>1221</v>
      </c>
      <c r="D70" s="580">
        <f>коды!E100/1000</f>
        <v>1221</v>
      </c>
      <c r="E70" s="596">
        <f t="shared" si="2"/>
        <v>100</v>
      </c>
      <c r="F70" s="470"/>
    </row>
    <row r="71" spans="1:6" ht="24">
      <c r="A71" s="446" t="s">
        <v>166</v>
      </c>
      <c r="B71" s="495" t="s">
        <v>124</v>
      </c>
      <c r="C71" s="550">
        <v>665</v>
      </c>
      <c r="D71" s="580">
        <f>коды!E101/1000</f>
        <v>665</v>
      </c>
      <c r="E71" s="596">
        <f t="shared" si="2"/>
        <v>100</v>
      </c>
      <c r="F71" s="470"/>
    </row>
    <row r="72" spans="1:6" ht="24">
      <c r="A72" s="446" t="s">
        <v>166</v>
      </c>
      <c r="B72" s="495" t="s">
        <v>125</v>
      </c>
      <c r="C72" s="550">
        <v>159</v>
      </c>
      <c r="D72" s="580">
        <f>коды!E102/1000</f>
        <v>159</v>
      </c>
      <c r="E72" s="596">
        <f t="shared" si="2"/>
        <v>100</v>
      </c>
      <c r="F72" s="470"/>
    </row>
    <row r="73" spans="1:6" ht="24">
      <c r="A73" s="446" t="s">
        <v>166</v>
      </c>
      <c r="B73" s="495" t="s">
        <v>126</v>
      </c>
      <c r="C73" s="550">
        <v>3</v>
      </c>
      <c r="D73" s="580">
        <f>коды!E103/1000</f>
        <v>3</v>
      </c>
      <c r="E73" s="596">
        <f t="shared" si="2"/>
        <v>100</v>
      </c>
      <c r="F73" s="470"/>
    </row>
    <row r="74" spans="1:6" ht="48" customHeight="1">
      <c r="A74" s="446" t="s">
        <v>166</v>
      </c>
      <c r="B74" s="494" t="s">
        <v>127</v>
      </c>
      <c r="C74" s="550">
        <v>136236</v>
      </c>
      <c r="D74" s="580">
        <v>136236</v>
      </c>
      <c r="E74" s="596">
        <f>D74/C74*100</f>
        <v>100</v>
      </c>
      <c r="F74" s="470"/>
    </row>
    <row r="75" spans="1:6" ht="132">
      <c r="A75" s="446" t="s">
        <v>166</v>
      </c>
      <c r="B75" s="496" t="s">
        <v>20</v>
      </c>
      <c r="C75" s="550">
        <v>4519</v>
      </c>
      <c r="D75" s="580">
        <f>коды!E104/1000+70</f>
        <v>2308</v>
      </c>
      <c r="E75" s="596">
        <f>D75/C75*100</f>
        <v>51.07324629342776</v>
      </c>
      <c r="F75" s="470"/>
    </row>
    <row r="76" spans="1:5" ht="25.5" customHeight="1">
      <c r="A76" s="446" t="s">
        <v>167</v>
      </c>
      <c r="B76" s="495" t="s">
        <v>128</v>
      </c>
      <c r="C76" s="550">
        <v>18141.202</v>
      </c>
      <c r="D76" s="580">
        <f>коды!E105/1000</f>
        <v>18141.201960000002</v>
      </c>
      <c r="E76" s="596">
        <f t="shared" si="2"/>
        <v>99.99999977950745</v>
      </c>
    </row>
    <row r="77" spans="1:6" ht="36">
      <c r="A77" s="449" t="s">
        <v>168</v>
      </c>
      <c r="B77" s="503" t="s">
        <v>129</v>
      </c>
      <c r="C77" s="551">
        <v>1000</v>
      </c>
      <c r="D77" s="581">
        <f>коды!E125/1000</f>
        <v>1000</v>
      </c>
      <c r="E77" s="597">
        <f t="shared" si="2"/>
        <v>100</v>
      </c>
      <c r="F77" s="470"/>
    </row>
    <row r="78" spans="1:7" ht="48">
      <c r="A78" s="447" t="s">
        <v>169</v>
      </c>
      <c r="B78" s="496" t="s">
        <v>130</v>
      </c>
      <c r="C78" s="550">
        <v>7625</v>
      </c>
      <c r="D78" s="580">
        <f>коды!E126/1000</f>
        <v>6439</v>
      </c>
      <c r="E78" s="596">
        <f t="shared" si="2"/>
        <v>84.44590163934427</v>
      </c>
      <c r="G78" s="470"/>
    </row>
    <row r="79" spans="1:5" ht="60">
      <c r="A79" s="447" t="s">
        <v>133</v>
      </c>
      <c r="B79" s="496" t="s">
        <v>134</v>
      </c>
      <c r="C79" s="550">
        <v>7058</v>
      </c>
      <c r="D79" s="580">
        <f>коды!E127/1000</f>
        <v>7058</v>
      </c>
      <c r="E79" s="596">
        <f t="shared" si="2"/>
        <v>100</v>
      </c>
    </row>
    <row r="80" spans="1:5" ht="48" customHeight="1" thickBot="1">
      <c r="A80" s="448" t="s">
        <v>133</v>
      </c>
      <c r="B80" s="504" t="s">
        <v>135</v>
      </c>
      <c r="C80" s="551">
        <v>4.403</v>
      </c>
      <c r="D80" s="581">
        <f>коды!E128/1000</f>
        <v>4.403</v>
      </c>
      <c r="E80" s="597">
        <f t="shared" si="2"/>
        <v>100</v>
      </c>
    </row>
    <row r="81" spans="1:5" ht="12">
      <c r="A81" s="505"/>
      <c r="B81" s="506" t="s">
        <v>136</v>
      </c>
      <c r="C81" s="548">
        <f>SUM(C82:C86)</f>
        <v>56100.641</v>
      </c>
      <c r="D81" s="578">
        <f>SUM(D82:D86)</f>
        <v>56100.581999999995</v>
      </c>
      <c r="E81" s="594">
        <f t="shared" si="2"/>
        <v>99.99989483186118</v>
      </c>
    </row>
    <row r="82" spans="1:5" ht="24">
      <c r="A82" s="461" t="s">
        <v>137</v>
      </c>
      <c r="B82" s="507" t="s">
        <v>138</v>
      </c>
      <c r="C82" s="550">
        <v>922.2</v>
      </c>
      <c r="D82" s="580">
        <f>коды!E130/1000</f>
        <v>922.2</v>
      </c>
      <c r="E82" s="596">
        <f>D82/C82*100</f>
        <v>100</v>
      </c>
    </row>
    <row r="83" spans="1:5" ht="24">
      <c r="A83" s="462" t="s">
        <v>139</v>
      </c>
      <c r="B83" s="508" t="s">
        <v>140</v>
      </c>
      <c r="C83" s="551">
        <v>3240</v>
      </c>
      <c r="D83" s="581">
        <f>коды!E131/1000</f>
        <v>3240</v>
      </c>
      <c r="E83" s="597">
        <f>D83/C83*100</f>
        <v>100</v>
      </c>
    </row>
    <row r="84" spans="1:5" ht="24">
      <c r="A84" s="461" t="s">
        <v>141</v>
      </c>
      <c r="B84" s="509" t="s">
        <v>142</v>
      </c>
      <c r="C84" s="550">
        <v>14581</v>
      </c>
      <c r="D84" s="580">
        <f>коды!E129/1000</f>
        <v>14581</v>
      </c>
      <c r="E84" s="596">
        <f t="shared" si="2"/>
        <v>100</v>
      </c>
    </row>
    <row r="85" spans="1:5" ht="24">
      <c r="A85" s="463" t="s">
        <v>155</v>
      </c>
      <c r="B85" s="510" t="s">
        <v>143</v>
      </c>
      <c r="C85" s="550">
        <v>4093</v>
      </c>
      <c r="D85" s="580">
        <f>коды!E133/1000</f>
        <v>4093</v>
      </c>
      <c r="E85" s="596">
        <f>D85/C85*100</f>
        <v>100</v>
      </c>
    </row>
    <row r="86" spans="1:5" ht="12.75" thickBot="1">
      <c r="A86" s="454" t="s">
        <v>144</v>
      </c>
      <c r="B86" s="508" t="s">
        <v>145</v>
      </c>
      <c r="C86" s="553">
        <v>33264.441</v>
      </c>
      <c r="D86" s="583">
        <f>коды!E134/1000-0.059</f>
        <v>33264.382</v>
      </c>
      <c r="E86" s="600">
        <f t="shared" si="2"/>
        <v>99.99982263342407</v>
      </c>
    </row>
    <row r="87" spans="1:5" ht="24.75" thickBot="1">
      <c r="A87" s="444" t="s">
        <v>146</v>
      </c>
      <c r="B87" s="511" t="s">
        <v>393</v>
      </c>
      <c r="C87" s="614">
        <v>8362.485</v>
      </c>
      <c r="D87" s="615">
        <f>коды!E135/1000</f>
        <v>8362.485</v>
      </c>
      <c r="E87" s="616">
        <f t="shared" si="2"/>
        <v>100</v>
      </c>
    </row>
    <row r="88" spans="1:5" ht="12" customHeight="1" thickBot="1">
      <c r="A88" s="444" t="s">
        <v>151</v>
      </c>
      <c r="B88" s="490" t="s">
        <v>419</v>
      </c>
      <c r="C88" s="561">
        <v>3000</v>
      </c>
      <c r="D88" s="572">
        <v>3000</v>
      </c>
      <c r="E88" s="586">
        <f>IF(C88&lt;&gt;0,(D88/C88)*100,)</f>
        <v>100</v>
      </c>
    </row>
    <row r="89" spans="1:5" ht="12.75" thickBot="1">
      <c r="A89" s="514"/>
      <c r="B89" s="515" t="s">
        <v>147</v>
      </c>
      <c r="C89" s="554">
        <f>C9+C41+C45+C53+C81+C87+C88</f>
        <v>1223491.2310000001</v>
      </c>
      <c r="D89" s="584">
        <f>D9+D41+D45+D53+D81+D87+D88</f>
        <v>1225580.41467</v>
      </c>
      <c r="E89" s="601">
        <f t="shared" si="2"/>
        <v>100.17075591692573</v>
      </c>
    </row>
    <row r="91" spans="3:5" ht="12">
      <c r="C91" s="470"/>
      <c r="D91" s="470"/>
      <c r="E91" s="470"/>
    </row>
    <row r="92" spans="1:6" ht="15">
      <c r="A92" s="546"/>
      <c r="B92" s="545"/>
      <c r="C92" s="544"/>
      <c r="D92" s="544"/>
      <c r="E92" s="544"/>
      <c r="F92" s="544"/>
    </row>
    <row r="93" spans="2:5" ht="12">
      <c r="B93" s="455"/>
      <c r="C93" s="470"/>
      <c r="D93" s="470"/>
      <c r="E93" s="470"/>
    </row>
    <row r="94" spans="2:3" ht="12">
      <c r="B94" s="465"/>
      <c r="C94" s="470"/>
    </row>
    <row r="95" spans="2:5" ht="12">
      <c r="B95" s="455"/>
      <c r="C95" s="470"/>
      <c r="D95" s="470"/>
      <c r="E95" s="470"/>
    </row>
    <row r="96" spans="2:5" ht="12">
      <c r="B96" s="455"/>
      <c r="C96" s="470"/>
      <c r="D96" s="472"/>
      <c r="E96" s="472"/>
    </row>
    <row r="97" spans="2:5" ht="12">
      <c r="B97" s="455"/>
      <c r="C97" s="470"/>
      <c r="D97" s="470"/>
      <c r="E97" s="470"/>
    </row>
    <row r="98" spans="2:3" ht="12">
      <c r="B98" s="455"/>
      <c r="C98" s="470"/>
    </row>
    <row r="99" spans="2:3" ht="12">
      <c r="B99" s="455"/>
      <c r="C99" s="470"/>
    </row>
    <row r="100" spans="2:3" ht="12">
      <c r="B100" s="455"/>
      <c r="C100" s="470"/>
    </row>
    <row r="101" spans="2:3" ht="12">
      <c r="B101" s="456"/>
      <c r="C101" s="470"/>
    </row>
    <row r="102" ht="12">
      <c r="B102" s="455"/>
    </row>
    <row r="103" ht="12">
      <c r="B103" s="455"/>
    </row>
    <row r="104" ht="12">
      <c r="B104" s="455"/>
    </row>
    <row r="105" ht="12">
      <c r="B105" s="455"/>
    </row>
    <row r="106" ht="12">
      <c r="B106" s="455"/>
    </row>
    <row r="107" ht="12">
      <c r="B107" s="455"/>
    </row>
    <row r="108" ht="12">
      <c r="B108" s="455"/>
    </row>
    <row r="109" ht="12">
      <c r="B109" s="455"/>
    </row>
    <row r="110" ht="12">
      <c r="B110" s="455"/>
    </row>
    <row r="111" ht="12">
      <c r="B111" s="455"/>
    </row>
    <row r="112" ht="12">
      <c r="B112" s="455"/>
    </row>
    <row r="113" ht="12">
      <c r="B113" s="455"/>
    </row>
    <row r="114" ht="12">
      <c r="B114" s="455"/>
    </row>
    <row r="115" ht="12">
      <c r="B115" s="455"/>
    </row>
    <row r="116" ht="12">
      <c r="B116" s="455"/>
    </row>
    <row r="117" ht="12">
      <c r="B117" s="455"/>
    </row>
    <row r="118" ht="12">
      <c r="B118" s="455"/>
    </row>
    <row r="119" ht="12">
      <c r="B119" s="455"/>
    </row>
    <row r="120" ht="12">
      <c r="B120" s="455"/>
    </row>
    <row r="121" ht="12">
      <c r="B121" s="455"/>
    </row>
    <row r="122" ht="12">
      <c r="B122" s="455"/>
    </row>
    <row r="123" ht="12">
      <c r="B123" s="455"/>
    </row>
    <row r="124" ht="12">
      <c r="B124" s="455"/>
    </row>
    <row r="125" ht="12">
      <c r="B125" s="455"/>
    </row>
    <row r="126" ht="12">
      <c r="B126" s="455"/>
    </row>
    <row r="127" ht="12">
      <c r="B127" s="455"/>
    </row>
    <row r="128" ht="12">
      <c r="B128" s="455"/>
    </row>
    <row r="129" ht="12">
      <c r="B129" s="455"/>
    </row>
    <row r="130" ht="12">
      <c r="B130" s="455"/>
    </row>
  </sheetData>
  <sheetProtection/>
  <mergeCells count="7">
    <mergeCell ref="B1:E1"/>
    <mergeCell ref="A5:F5"/>
    <mergeCell ref="A6:F6"/>
    <mergeCell ref="D7:F7"/>
    <mergeCell ref="B2:E2"/>
    <mergeCell ref="B3:E3"/>
    <mergeCell ref="B4:E4"/>
  </mergeCells>
  <printOptions/>
  <pageMargins left="0.59" right="0.15748031496062992" top="0.3937007874015748" bottom="0.5511811023622047" header="0.35433070866141736" footer="0.5905511811023623"/>
  <pageSetup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dimension ref="A1:E26"/>
  <sheetViews>
    <sheetView zoomScalePageLayoutView="0" workbookViewId="0" topLeftCell="A1">
      <selection activeCell="E2" sqref="E2"/>
    </sheetView>
  </sheetViews>
  <sheetFormatPr defaultColWidth="9.00390625" defaultRowHeight="12.75"/>
  <cols>
    <col min="1" max="1" width="22.125" style="0" customWidth="1"/>
    <col min="2" max="2" width="41.75390625" style="0" customWidth="1"/>
    <col min="3" max="3" width="14.25390625" style="0" customWidth="1"/>
    <col min="4" max="4" width="14.00390625" style="0" customWidth="1"/>
    <col min="5" max="5" width="9.75390625" style="0" bestFit="1" customWidth="1"/>
  </cols>
  <sheetData>
    <row r="1" spans="1:5" ht="54" customHeight="1">
      <c r="A1" s="452"/>
      <c r="B1" s="541"/>
      <c r="C1" s="541" t="s">
        <v>110</v>
      </c>
      <c r="D1" s="541"/>
      <c r="E1" s="541"/>
    </row>
    <row r="2" spans="1:5" ht="15">
      <c r="A2" s="452"/>
      <c r="B2" s="541"/>
      <c r="C2" s="541" t="s">
        <v>109</v>
      </c>
      <c r="D2" s="541"/>
      <c r="E2" s="541"/>
    </row>
    <row r="3" spans="1:5" ht="15.75" customHeight="1">
      <c r="A3" s="452"/>
      <c r="B3" s="541"/>
      <c r="C3" s="541" t="s">
        <v>108</v>
      </c>
      <c r="D3" s="541"/>
      <c r="E3" s="541"/>
    </row>
    <row r="4" spans="1:5" ht="15">
      <c r="A4" s="452"/>
      <c r="B4" s="540"/>
      <c r="C4" s="540"/>
      <c r="D4" s="540"/>
      <c r="E4" s="540"/>
    </row>
    <row r="5" spans="1:4" ht="37.5" customHeight="1">
      <c r="A5" s="623" t="s">
        <v>112</v>
      </c>
      <c r="B5" s="623"/>
      <c r="C5" s="623"/>
      <c r="D5" s="623"/>
    </row>
    <row r="6" spans="1:4" ht="15" customHeight="1" thickBot="1">
      <c r="A6" s="516"/>
      <c r="B6" s="452"/>
      <c r="C6" s="453"/>
      <c r="D6" s="517" t="s">
        <v>93</v>
      </c>
    </row>
    <row r="7" spans="1:4" ht="39.75" customHeight="1">
      <c r="A7" s="536" t="s">
        <v>94</v>
      </c>
      <c r="B7" s="537" t="s">
        <v>175</v>
      </c>
      <c r="C7" s="538" t="s">
        <v>415</v>
      </c>
      <c r="D7" s="539" t="s">
        <v>47</v>
      </c>
    </row>
    <row r="8" spans="1:4" ht="15" customHeight="1" thickBot="1">
      <c r="A8" s="534">
        <v>1</v>
      </c>
      <c r="B8" s="535">
        <v>2</v>
      </c>
      <c r="C8" s="534">
        <v>3</v>
      </c>
      <c r="D8" s="534">
        <v>4</v>
      </c>
    </row>
    <row r="9" spans="1:5" ht="46.5" customHeight="1">
      <c r="A9" s="518"/>
      <c r="B9" s="519" t="s">
        <v>95</v>
      </c>
      <c r="C9" s="520">
        <v>37010</v>
      </c>
      <c r="D9" s="521">
        <f>D10+D13+D16+D17</f>
        <v>-49549.90000000001</v>
      </c>
      <c r="E9" s="533"/>
    </row>
    <row r="10" spans="1:5" ht="105" customHeight="1">
      <c r="A10" s="522" t="s">
        <v>96</v>
      </c>
      <c r="B10" s="523" t="s">
        <v>97</v>
      </c>
      <c r="C10" s="524">
        <v>442960.8</v>
      </c>
      <c r="D10" s="524">
        <f>SUM(D11:D12)</f>
        <v>357500</v>
      </c>
      <c r="E10" s="533"/>
    </row>
    <row r="11" spans="1:4" ht="50.25" customHeight="1">
      <c r="A11" s="522" t="s">
        <v>98</v>
      </c>
      <c r="B11" s="523" t="s">
        <v>377</v>
      </c>
      <c r="C11" s="525">
        <v>222960.8</v>
      </c>
      <c r="D11" s="524">
        <v>145500</v>
      </c>
    </row>
    <row r="12" spans="1:4" ht="45" customHeight="1">
      <c r="A12" s="522" t="s">
        <v>99</v>
      </c>
      <c r="B12" s="523" t="s">
        <v>389</v>
      </c>
      <c r="C12" s="525">
        <v>220000</v>
      </c>
      <c r="D12" s="524">
        <v>212000</v>
      </c>
    </row>
    <row r="13" spans="1:5" ht="111.75" customHeight="1">
      <c r="A13" s="526" t="s">
        <v>100</v>
      </c>
      <c r="B13" s="523" t="s">
        <v>101</v>
      </c>
      <c r="C13" s="524">
        <v>-407697.7</v>
      </c>
      <c r="D13" s="524">
        <f>SUM(D14:D15)</f>
        <v>-407697.7</v>
      </c>
      <c r="E13" s="533"/>
    </row>
    <row r="14" spans="1:4" ht="53.25" customHeight="1">
      <c r="A14" s="522" t="s">
        <v>102</v>
      </c>
      <c r="B14" s="523" t="s">
        <v>377</v>
      </c>
      <c r="C14" s="525">
        <v>-312697.7</v>
      </c>
      <c r="D14" s="524">
        <v>-312697.7</v>
      </c>
    </row>
    <row r="15" spans="1:4" ht="45">
      <c r="A15" s="526" t="s">
        <v>103</v>
      </c>
      <c r="B15" s="527" t="s">
        <v>389</v>
      </c>
      <c r="C15" s="528">
        <v>-95000</v>
      </c>
      <c r="D15" s="524">
        <v>-95000</v>
      </c>
    </row>
    <row r="16" spans="1:4" ht="93.75" customHeight="1">
      <c r="A16" s="526" t="s">
        <v>104</v>
      </c>
      <c r="B16" s="529" t="s">
        <v>105</v>
      </c>
      <c r="C16" s="528">
        <v>1000</v>
      </c>
      <c r="D16" s="524">
        <v>4084.4</v>
      </c>
    </row>
    <row r="17" spans="1:4" ht="15.75" thickBot="1">
      <c r="A17" s="530" t="s">
        <v>106</v>
      </c>
      <c r="B17" s="531" t="s">
        <v>107</v>
      </c>
      <c r="C17" s="532">
        <v>746.9</v>
      </c>
      <c r="D17" s="532">
        <v>-3436.6</v>
      </c>
    </row>
    <row r="18" spans="1:4" ht="15">
      <c r="A18" s="542"/>
      <c r="B18" s="542"/>
      <c r="C18" s="542"/>
      <c r="D18" s="542"/>
    </row>
    <row r="19" spans="1:4" ht="15">
      <c r="A19" s="542"/>
      <c r="B19" s="542"/>
      <c r="C19" s="542"/>
      <c r="D19" s="542"/>
    </row>
    <row r="20" spans="1:4" ht="15">
      <c r="A20" s="543"/>
      <c r="B20" s="542"/>
      <c r="C20" s="542"/>
      <c r="D20" s="542"/>
    </row>
    <row r="21" spans="1:4" ht="15">
      <c r="A21" s="542"/>
      <c r="B21" s="542"/>
      <c r="C21" s="542"/>
      <c r="D21" s="542"/>
    </row>
    <row r="22" spans="1:4" ht="15">
      <c r="A22" s="542"/>
      <c r="B22" s="542"/>
      <c r="C22" s="542"/>
      <c r="D22" s="542"/>
    </row>
    <row r="23" spans="1:4" ht="15">
      <c r="A23" s="542"/>
      <c r="B23" s="542"/>
      <c r="C23" s="542"/>
      <c r="D23" s="542"/>
    </row>
    <row r="24" spans="1:4" ht="15">
      <c r="A24" s="542"/>
      <c r="B24" s="542"/>
      <c r="C24" s="542"/>
      <c r="D24" s="542"/>
    </row>
    <row r="25" spans="1:4" ht="15">
      <c r="A25" s="542"/>
      <c r="B25" s="542"/>
      <c r="C25" s="542"/>
      <c r="D25" s="542"/>
    </row>
    <row r="26" spans="1:4" ht="15">
      <c r="A26" s="542"/>
      <c r="B26" s="542"/>
      <c r="C26" s="542"/>
      <c r="D26" s="542"/>
    </row>
  </sheetData>
  <sheetProtection/>
  <mergeCells count="1">
    <mergeCell ref="A5:D5"/>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1"/>
  <dimension ref="A1:CR155"/>
  <sheetViews>
    <sheetView showZeros="0" zoomScalePageLayoutView="0" workbookViewId="0" topLeftCell="A127">
      <selection activeCell="C59" sqref="C59"/>
    </sheetView>
  </sheetViews>
  <sheetFormatPr defaultColWidth="9.00390625" defaultRowHeight="12.75"/>
  <cols>
    <col min="1" max="1" width="0.37109375" style="4" customWidth="1"/>
    <col min="2" max="2" width="20.625" style="208" customWidth="1"/>
    <col min="3" max="3" width="61.25390625" style="1" customWidth="1"/>
    <col min="4" max="4" width="12.875" style="46" customWidth="1"/>
    <col min="5" max="5" width="12.75390625" style="46" customWidth="1"/>
    <col min="6" max="6" width="12.75390625" style="47" customWidth="1"/>
    <col min="7" max="26" width="5.75390625" style="47" customWidth="1"/>
    <col min="27" max="37" width="5.75390625" style="48" customWidth="1"/>
    <col min="38" max="38" width="5.75390625" style="27" customWidth="1"/>
    <col min="39" max="60" width="9.125" style="212" customWidth="1"/>
    <col min="61" max="96" width="9.125" style="26" customWidth="1"/>
    <col min="97" max="16384" width="9.125" style="4" customWidth="1"/>
  </cols>
  <sheetData>
    <row r="1" ht="18" customHeight="1" thickBot="1">
      <c r="E1" s="46">
        <f>E5+E144</f>
        <v>413448739.79</v>
      </c>
    </row>
    <row r="2" spans="2:96" s="3" customFormat="1" ht="13.5" customHeight="1" thickBot="1">
      <c r="B2" s="627" t="s">
        <v>202</v>
      </c>
      <c r="C2" s="5" t="s">
        <v>184</v>
      </c>
      <c r="D2" s="6" t="s">
        <v>185</v>
      </c>
      <c r="E2" s="6" t="s">
        <v>180</v>
      </c>
      <c r="F2" s="7" t="s">
        <v>180</v>
      </c>
      <c r="G2" s="624" t="s">
        <v>46</v>
      </c>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6"/>
      <c r="AL2" s="384"/>
      <c r="AM2" s="385"/>
      <c r="AN2" s="385"/>
      <c r="AO2" s="385"/>
      <c r="AP2" s="385"/>
      <c r="AQ2" s="385"/>
      <c r="AR2" s="385"/>
      <c r="AS2" s="385"/>
      <c r="AT2" s="385"/>
      <c r="AU2" s="385"/>
      <c r="AV2" s="385"/>
      <c r="AW2" s="385"/>
      <c r="AX2" s="385"/>
      <c r="AY2" s="385"/>
      <c r="AZ2" s="385"/>
      <c r="BA2" s="385"/>
      <c r="BB2" s="385"/>
      <c r="BC2" s="385"/>
      <c r="BD2" s="385"/>
      <c r="BE2" s="385"/>
      <c r="BF2" s="385"/>
      <c r="BG2" s="385"/>
      <c r="BH2" s="3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c r="CR2" s="285"/>
    </row>
    <row r="3" spans="2:96" s="131" customFormat="1" ht="13.5" customHeight="1" thickBot="1">
      <c r="B3" s="628"/>
      <c r="C3" s="130"/>
      <c r="D3" s="8" t="s">
        <v>45</v>
      </c>
      <c r="E3" s="8" t="s">
        <v>186</v>
      </c>
      <c r="F3" s="9" t="s">
        <v>204</v>
      </c>
      <c r="G3" s="10">
        <v>1</v>
      </c>
      <c r="H3" s="11">
        <v>2</v>
      </c>
      <c r="I3" s="10">
        <v>3</v>
      </c>
      <c r="J3" s="11">
        <v>4</v>
      </c>
      <c r="K3" s="10">
        <v>5</v>
      </c>
      <c r="L3" s="11">
        <v>6</v>
      </c>
      <c r="M3" s="10">
        <v>7</v>
      </c>
      <c r="N3" s="11">
        <v>8</v>
      </c>
      <c r="O3" s="10">
        <v>9</v>
      </c>
      <c r="P3" s="11">
        <v>10</v>
      </c>
      <c r="Q3" s="10">
        <v>11</v>
      </c>
      <c r="R3" s="11">
        <v>12</v>
      </c>
      <c r="S3" s="10">
        <v>13</v>
      </c>
      <c r="T3" s="11">
        <v>14</v>
      </c>
      <c r="U3" s="10">
        <v>15</v>
      </c>
      <c r="V3" s="11">
        <v>16</v>
      </c>
      <c r="W3" s="10">
        <v>17</v>
      </c>
      <c r="X3" s="11">
        <v>18</v>
      </c>
      <c r="Y3" s="10">
        <v>19</v>
      </c>
      <c r="Z3" s="11">
        <v>20</v>
      </c>
      <c r="AA3" s="10">
        <v>21</v>
      </c>
      <c r="AB3" s="11">
        <v>22</v>
      </c>
      <c r="AC3" s="11">
        <v>23</v>
      </c>
      <c r="AD3" s="11">
        <v>24</v>
      </c>
      <c r="AE3" s="11">
        <v>25</v>
      </c>
      <c r="AF3" s="11">
        <v>26</v>
      </c>
      <c r="AG3" s="11">
        <v>27</v>
      </c>
      <c r="AH3" s="11">
        <v>28</v>
      </c>
      <c r="AI3" s="11">
        <v>29</v>
      </c>
      <c r="AJ3" s="11">
        <v>30</v>
      </c>
      <c r="AK3" s="11">
        <v>31</v>
      </c>
      <c r="AL3" s="386"/>
      <c r="AM3" s="387"/>
      <c r="AN3" s="387"/>
      <c r="AO3" s="387"/>
      <c r="AP3" s="387"/>
      <c r="AQ3" s="387"/>
      <c r="AR3" s="387"/>
      <c r="AS3" s="387"/>
      <c r="AT3" s="387"/>
      <c r="AU3" s="387"/>
      <c r="AV3" s="387"/>
      <c r="AW3" s="387"/>
      <c r="AX3" s="387"/>
      <c r="AY3" s="387"/>
      <c r="AZ3" s="387"/>
      <c r="BA3" s="387"/>
      <c r="BB3" s="387"/>
      <c r="BC3" s="387"/>
      <c r="BD3" s="387"/>
      <c r="BE3" s="387"/>
      <c r="BF3" s="387"/>
      <c r="BG3" s="387"/>
      <c r="BH3" s="387"/>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row>
    <row r="4" spans="2:96" s="409" customFormat="1" ht="13.5" customHeight="1" thickBot="1">
      <c r="B4" s="383" t="s">
        <v>25</v>
      </c>
      <c r="C4" s="149" t="s">
        <v>26</v>
      </c>
      <c r="D4" s="406">
        <v>355646503.74000007</v>
      </c>
      <c r="E4" s="407">
        <f aca="true" t="shared" si="0" ref="E4:E9">D4+F4</f>
        <v>405874732.71000004</v>
      </c>
      <c r="F4" s="401">
        <f>SUM(G4:AK4)</f>
        <v>50228228.97</v>
      </c>
      <c r="G4" s="406">
        <f>G6+G44+G84</f>
        <v>0</v>
      </c>
      <c r="H4" s="406">
        <f aca="true" t="shared" si="1" ref="H4:AK4">H6+H44+H84</f>
        <v>0</v>
      </c>
      <c r="I4" s="406">
        <f t="shared" si="1"/>
        <v>1582011.05</v>
      </c>
      <c r="J4" s="406">
        <f t="shared" si="1"/>
        <v>1221350.4700000002</v>
      </c>
      <c r="K4" s="406">
        <f t="shared" si="1"/>
        <v>1019026.5499999999</v>
      </c>
      <c r="L4" s="406">
        <f t="shared" si="1"/>
        <v>1545664.4100000001</v>
      </c>
      <c r="M4" s="406">
        <f t="shared" si="1"/>
        <v>1384915.3599999999</v>
      </c>
      <c r="N4" s="406">
        <f t="shared" si="1"/>
        <v>0</v>
      </c>
      <c r="O4" s="406">
        <f t="shared" si="1"/>
        <v>0</v>
      </c>
      <c r="P4" s="406">
        <f t="shared" si="1"/>
        <v>1385706.0799999998</v>
      </c>
      <c r="Q4" s="406">
        <f t="shared" si="1"/>
        <v>2588763.6100000003</v>
      </c>
      <c r="R4" s="406">
        <f t="shared" si="1"/>
        <v>2201304.9400000004</v>
      </c>
      <c r="S4" s="406">
        <f t="shared" si="1"/>
        <v>702909.8999999999</v>
      </c>
      <c r="T4" s="406">
        <f t="shared" si="1"/>
        <v>3575939.2500000005</v>
      </c>
      <c r="U4" s="406">
        <f t="shared" si="1"/>
        <v>0</v>
      </c>
      <c r="V4" s="406">
        <f t="shared" si="1"/>
        <v>0</v>
      </c>
      <c r="W4" s="406">
        <f t="shared" si="1"/>
        <v>2622554.85</v>
      </c>
      <c r="X4" s="406">
        <f t="shared" si="1"/>
        <v>2585575.2199999997</v>
      </c>
      <c r="Y4" s="406">
        <f t="shared" si="1"/>
        <v>3643369.5100000007</v>
      </c>
      <c r="Z4" s="406">
        <f t="shared" si="1"/>
        <v>1417573.4900000002</v>
      </c>
      <c r="AA4" s="406">
        <f t="shared" si="1"/>
        <v>1688369.99</v>
      </c>
      <c r="AB4" s="406">
        <f t="shared" si="1"/>
        <v>0</v>
      </c>
      <c r="AC4" s="406">
        <f t="shared" si="1"/>
        <v>0</v>
      </c>
      <c r="AD4" s="406">
        <f t="shared" si="1"/>
        <v>1709496.9499999997</v>
      </c>
      <c r="AE4" s="406">
        <f t="shared" si="1"/>
        <v>3835912.96</v>
      </c>
      <c r="AF4" s="406">
        <f t="shared" si="1"/>
        <v>4243068.760000001</v>
      </c>
      <c r="AG4" s="406">
        <f t="shared" si="1"/>
        <v>4291221.859999999</v>
      </c>
      <c r="AH4" s="406">
        <f t="shared" si="1"/>
        <v>2117773.37</v>
      </c>
      <c r="AI4" s="406">
        <f t="shared" si="1"/>
        <v>2734961.67</v>
      </c>
      <c r="AJ4" s="406">
        <f t="shared" si="1"/>
        <v>2130758.72</v>
      </c>
      <c r="AK4" s="406">
        <f t="shared" si="1"/>
        <v>0</v>
      </c>
      <c r="AL4" s="402"/>
      <c r="AM4" s="403"/>
      <c r="AN4" s="403"/>
      <c r="AO4" s="403"/>
      <c r="AP4" s="403"/>
      <c r="AQ4" s="403"/>
      <c r="AR4" s="403"/>
      <c r="AS4" s="403"/>
      <c r="AT4" s="403"/>
      <c r="AU4" s="403"/>
      <c r="AV4" s="403"/>
      <c r="AW4" s="403"/>
      <c r="AX4" s="403"/>
      <c r="AY4" s="403"/>
      <c r="AZ4" s="403"/>
      <c r="BA4" s="403"/>
      <c r="BB4" s="403"/>
      <c r="BC4" s="403"/>
      <c r="BD4" s="403"/>
      <c r="BE4" s="403"/>
      <c r="BF4" s="403"/>
      <c r="BG4" s="403"/>
      <c r="BH4" s="403"/>
      <c r="BI4" s="408"/>
      <c r="BJ4" s="408"/>
      <c r="BK4" s="408"/>
      <c r="BL4" s="408"/>
      <c r="BM4" s="408"/>
      <c r="BN4" s="408"/>
      <c r="BO4" s="408"/>
      <c r="BP4" s="408"/>
      <c r="BQ4" s="408"/>
      <c r="BR4" s="408"/>
      <c r="BS4" s="408"/>
      <c r="BT4" s="408"/>
      <c r="BU4" s="408"/>
      <c r="BV4" s="408"/>
      <c r="BW4" s="408"/>
      <c r="BX4" s="408"/>
      <c r="BY4" s="408"/>
      <c r="BZ4" s="408"/>
      <c r="CA4" s="408"/>
      <c r="CB4" s="408"/>
      <c r="CC4" s="408"/>
      <c r="CD4" s="408"/>
      <c r="CE4" s="408"/>
      <c r="CF4" s="408"/>
      <c r="CG4" s="408"/>
      <c r="CH4" s="408"/>
      <c r="CI4" s="408"/>
      <c r="CJ4" s="408"/>
      <c r="CK4" s="408"/>
      <c r="CL4" s="408"/>
      <c r="CM4" s="408"/>
      <c r="CN4" s="408"/>
      <c r="CO4" s="408"/>
      <c r="CP4" s="408"/>
      <c r="CQ4" s="408"/>
      <c r="CR4" s="408"/>
    </row>
    <row r="5" spans="2:96" s="405" customFormat="1" ht="13.5" customHeight="1" thickBot="1">
      <c r="B5" s="410" t="s">
        <v>210</v>
      </c>
      <c r="C5" s="149" t="s">
        <v>298</v>
      </c>
      <c r="D5" s="399">
        <v>358736103.74000007</v>
      </c>
      <c r="E5" s="400">
        <f t="shared" si="0"/>
        <v>409364332.71000004</v>
      </c>
      <c r="F5" s="401">
        <f>SUM(G5:AK5)</f>
        <v>50628228.97</v>
      </c>
      <c r="G5" s="399">
        <f>G6+G44+G85</f>
        <v>0</v>
      </c>
      <c r="H5" s="399">
        <f aca="true" t="shared" si="2" ref="H5:AK5">H6+H44+H85</f>
        <v>0</v>
      </c>
      <c r="I5" s="399">
        <f t="shared" si="2"/>
        <v>1582011.05</v>
      </c>
      <c r="J5" s="399">
        <f t="shared" si="2"/>
        <v>1221350.4700000002</v>
      </c>
      <c r="K5" s="399">
        <f t="shared" si="2"/>
        <v>1019026.5499999999</v>
      </c>
      <c r="L5" s="399">
        <f t="shared" si="2"/>
        <v>1545664.4100000001</v>
      </c>
      <c r="M5" s="399">
        <f t="shared" si="2"/>
        <v>1384915.3599999999</v>
      </c>
      <c r="N5" s="399">
        <f t="shared" si="2"/>
        <v>0</v>
      </c>
      <c r="O5" s="399">
        <f t="shared" si="2"/>
        <v>0</v>
      </c>
      <c r="P5" s="399">
        <f t="shared" si="2"/>
        <v>1385706.0799999998</v>
      </c>
      <c r="Q5" s="399">
        <f t="shared" si="2"/>
        <v>2588763.6100000003</v>
      </c>
      <c r="R5" s="399">
        <f t="shared" si="2"/>
        <v>2201304.9400000004</v>
      </c>
      <c r="S5" s="399">
        <f t="shared" si="2"/>
        <v>702909.8999999999</v>
      </c>
      <c r="T5" s="399">
        <f t="shared" si="2"/>
        <v>3575939.2500000005</v>
      </c>
      <c r="U5" s="399">
        <f t="shared" si="2"/>
        <v>0</v>
      </c>
      <c r="V5" s="399">
        <f t="shared" si="2"/>
        <v>0</v>
      </c>
      <c r="W5" s="399">
        <f t="shared" si="2"/>
        <v>2622554.85</v>
      </c>
      <c r="X5" s="399">
        <f>X6+X44+X85</f>
        <v>2585575.2199999997</v>
      </c>
      <c r="Y5" s="399">
        <f t="shared" si="2"/>
        <v>3643369.5100000007</v>
      </c>
      <c r="Z5" s="399">
        <f t="shared" si="2"/>
        <v>1417573.4900000002</v>
      </c>
      <c r="AA5" s="399">
        <f t="shared" si="2"/>
        <v>1688369.99</v>
      </c>
      <c r="AB5" s="399">
        <f t="shared" si="2"/>
        <v>0</v>
      </c>
      <c r="AC5" s="399">
        <f t="shared" si="2"/>
        <v>0</v>
      </c>
      <c r="AD5" s="399">
        <f t="shared" si="2"/>
        <v>1709496.9499999997</v>
      </c>
      <c r="AE5" s="399">
        <f t="shared" si="2"/>
        <v>3835912.96</v>
      </c>
      <c r="AF5" s="399">
        <f t="shared" si="2"/>
        <v>4243068.760000001</v>
      </c>
      <c r="AG5" s="399">
        <f t="shared" si="2"/>
        <v>4291221.859999999</v>
      </c>
      <c r="AH5" s="399">
        <f t="shared" si="2"/>
        <v>2117773.37</v>
      </c>
      <c r="AI5" s="399">
        <f t="shared" si="2"/>
        <v>2734961.67</v>
      </c>
      <c r="AJ5" s="399">
        <f t="shared" si="2"/>
        <v>2530758.72</v>
      </c>
      <c r="AK5" s="399">
        <f t="shared" si="2"/>
        <v>0</v>
      </c>
      <c r="AL5" s="402"/>
      <c r="AM5" s="403"/>
      <c r="AN5" s="403"/>
      <c r="AO5" s="403"/>
      <c r="AP5" s="403"/>
      <c r="AQ5" s="403"/>
      <c r="AR5" s="403"/>
      <c r="AS5" s="403"/>
      <c r="AT5" s="403"/>
      <c r="AU5" s="403"/>
      <c r="AV5" s="403"/>
      <c r="AW5" s="403"/>
      <c r="AX5" s="403"/>
      <c r="AY5" s="403"/>
      <c r="AZ5" s="403"/>
      <c r="BA5" s="403"/>
      <c r="BB5" s="403"/>
      <c r="BC5" s="403"/>
      <c r="BD5" s="403"/>
      <c r="BE5" s="403"/>
      <c r="BF5" s="403"/>
      <c r="BG5" s="403"/>
      <c r="BH5" s="403"/>
      <c r="BI5" s="404"/>
      <c r="BJ5" s="404"/>
      <c r="BK5" s="404"/>
      <c r="BL5" s="404"/>
      <c r="BM5" s="404"/>
      <c r="BN5" s="404"/>
      <c r="BO5" s="404"/>
      <c r="BP5" s="404"/>
      <c r="BQ5" s="404"/>
      <c r="BR5" s="404"/>
      <c r="BS5" s="404"/>
      <c r="BT5" s="404"/>
      <c r="BU5" s="404"/>
      <c r="BV5" s="404"/>
      <c r="BW5" s="404"/>
      <c r="BX5" s="404"/>
      <c r="BY5" s="404"/>
      <c r="BZ5" s="404"/>
      <c r="CA5" s="404"/>
      <c r="CB5" s="404"/>
      <c r="CC5" s="404"/>
      <c r="CD5" s="404"/>
      <c r="CE5" s="404"/>
      <c r="CF5" s="404"/>
      <c r="CG5" s="404"/>
      <c r="CH5" s="404"/>
      <c r="CI5" s="404"/>
      <c r="CJ5" s="404"/>
      <c r="CK5" s="404"/>
      <c r="CL5" s="404"/>
      <c r="CM5" s="404"/>
      <c r="CN5" s="404"/>
      <c r="CO5" s="404"/>
      <c r="CP5" s="404"/>
      <c r="CQ5" s="404"/>
      <c r="CR5" s="404"/>
    </row>
    <row r="6" spans="2:96" s="13" customFormat="1" ht="13.5" thickBot="1">
      <c r="B6" s="410" t="s">
        <v>210</v>
      </c>
      <c r="C6" s="12" t="s">
        <v>187</v>
      </c>
      <c r="D6" s="50">
        <v>298745577.44000006</v>
      </c>
      <c r="E6" s="51">
        <f t="shared" si="0"/>
        <v>334875742.1600001</v>
      </c>
      <c r="F6" s="148">
        <f>SUM(G6:AK6)</f>
        <v>36130164.72</v>
      </c>
      <c r="G6" s="50">
        <f>G7+G14+G20+G28+G32+G25</f>
        <v>0</v>
      </c>
      <c r="H6" s="50">
        <f aca="true" t="shared" si="3" ref="H6:AK6">H7+H14+H20+H28+H32+H25</f>
        <v>0</v>
      </c>
      <c r="I6" s="50">
        <f t="shared" si="3"/>
        <v>1212835.03</v>
      </c>
      <c r="J6" s="50">
        <f t="shared" si="3"/>
        <v>731951.2100000001</v>
      </c>
      <c r="K6" s="50">
        <f t="shared" si="3"/>
        <v>618475.71</v>
      </c>
      <c r="L6" s="50">
        <f t="shared" si="3"/>
        <v>1160888.7200000002</v>
      </c>
      <c r="M6" s="50">
        <f t="shared" si="3"/>
        <v>1133278.9999999998</v>
      </c>
      <c r="N6" s="50">
        <f t="shared" si="3"/>
        <v>0</v>
      </c>
      <c r="O6" s="50">
        <f t="shared" si="3"/>
        <v>0</v>
      </c>
      <c r="P6" s="50">
        <f t="shared" si="3"/>
        <v>1098924.8699999999</v>
      </c>
      <c r="Q6" s="50">
        <f t="shared" si="3"/>
        <v>2192308.91</v>
      </c>
      <c r="R6" s="50">
        <f t="shared" si="3"/>
        <v>1749608.5200000003</v>
      </c>
      <c r="S6" s="50">
        <f t="shared" si="3"/>
        <v>273470.99</v>
      </c>
      <c r="T6" s="50">
        <f t="shared" si="3"/>
        <v>865924.06</v>
      </c>
      <c r="U6" s="50">
        <f t="shared" si="3"/>
        <v>0</v>
      </c>
      <c r="V6" s="50">
        <f t="shared" si="3"/>
        <v>0</v>
      </c>
      <c r="W6" s="50">
        <f t="shared" si="3"/>
        <v>2210423.88</v>
      </c>
      <c r="X6" s="50">
        <f>X7+X14+X20+X28+X32+X25</f>
        <v>2026111.7599999998</v>
      </c>
      <c r="Y6" s="50">
        <f t="shared" si="3"/>
        <v>987242.74</v>
      </c>
      <c r="Z6" s="50">
        <f t="shared" si="3"/>
        <v>1267534.6500000001</v>
      </c>
      <c r="AA6" s="50">
        <f t="shared" si="3"/>
        <v>1313375.92</v>
      </c>
      <c r="AB6" s="50">
        <f t="shared" si="3"/>
        <v>0</v>
      </c>
      <c r="AC6" s="50">
        <f t="shared" si="3"/>
        <v>0</v>
      </c>
      <c r="AD6" s="50">
        <f t="shared" si="3"/>
        <v>1501918.4499999997</v>
      </c>
      <c r="AE6" s="50">
        <f t="shared" si="3"/>
        <v>3653921.72</v>
      </c>
      <c r="AF6" s="50">
        <f t="shared" si="3"/>
        <v>3331005.7900000005</v>
      </c>
      <c r="AG6" s="50">
        <f t="shared" si="3"/>
        <v>2946686.39</v>
      </c>
      <c r="AH6" s="50">
        <f t="shared" si="3"/>
        <v>1752450.0599999998</v>
      </c>
      <c r="AI6" s="50">
        <f t="shared" si="3"/>
        <v>2281066.42</v>
      </c>
      <c r="AJ6" s="50">
        <f t="shared" si="3"/>
        <v>1820759.9200000002</v>
      </c>
      <c r="AK6" s="50">
        <f t="shared" si="3"/>
        <v>0</v>
      </c>
      <c r="AL6" s="215"/>
      <c r="AM6" s="214"/>
      <c r="AN6" s="214"/>
      <c r="AO6" s="214"/>
      <c r="AP6" s="214"/>
      <c r="AQ6" s="214"/>
      <c r="AR6" s="214"/>
      <c r="AS6" s="214"/>
      <c r="AT6" s="214"/>
      <c r="AU6" s="214"/>
      <c r="AV6" s="214"/>
      <c r="AW6" s="214"/>
      <c r="AX6" s="214"/>
      <c r="AY6" s="214"/>
      <c r="AZ6" s="214"/>
      <c r="BA6" s="214"/>
      <c r="BB6" s="214"/>
      <c r="BC6" s="214"/>
      <c r="BD6" s="214"/>
      <c r="BE6" s="214"/>
      <c r="BF6" s="214"/>
      <c r="BG6" s="214"/>
      <c r="BH6" s="214"/>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287"/>
      <c r="CP6" s="287"/>
      <c r="CQ6" s="287"/>
      <c r="CR6" s="287"/>
    </row>
    <row r="7" spans="2:96" s="15" customFormat="1" ht="12.75" thickBot="1">
      <c r="B7" s="132" t="s">
        <v>211</v>
      </c>
      <c r="C7" s="14" t="s">
        <v>176</v>
      </c>
      <c r="D7" s="53">
        <v>156957005.44000003</v>
      </c>
      <c r="E7" s="53">
        <f t="shared" si="0"/>
        <v>185790967.34000003</v>
      </c>
      <c r="F7" s="54">
        <f aca="true" t="shared" si="4" ref="F7:F66">SUM(G7:AK7)</f>
        <v>28833961.900000002</v>
      </c>
      <c r="G7" s="54">
        <f>SUM(G8:G13)</f>
        <v>0</v>
      </c>
      <c r="H7" s="54">
        <f aca="true" t="shared" si="5" ref="H7:AK7">SUM(H8:H13)</f>
        <v>0</v>
      </c>
      <c r="I7" s="54">
        <f t="shared" si="5"/>
        <v>961164.21</v>
      </c>
      <c r="J7" s="54">
        <f t="shared" si="5"/>
        <v>363992.55000000005</v>
      </c>
      <c r="K7" s="54">
        <f t="shared" si="5"/>
        <v>488811.44999999995</v>
      </c>
      <c r="L7" s="54">
        <f t="shared" si="5"/>
        <v>953699.2300000001</v>
      </c>
      <c r="M7" s="54">
        <f t="shared" si="5"/>
        <v>776140.79</v>
      </c>
      <c r="N7" s="54">
        <f t="shared" si="5"/>
        <v>0</v>
      </c>
      <c r="O7" s="54">
        <f t="shared" si="5"/>
        <v>0</v>
      </c>
      <c r="P7" s="54">
        <f t="shared" si="5"/>
        <v>978560.29</v>
      </c>
      <c r="Q7" s="54">
        <f t="shared" si="5"/>
        <v>1944065.26</v>
      </c>
      <c r="R7" s="54">
        <f t="shared" si="5"/>
        <v>1622044.7200000002</v>
      </c>
      <c r="S7" s="54">
        <f t="shared" si="5"/>
        <v>524449.09</v>
      </c>
      <c r="T7" s="54">
        <f t="shared" si="5"/>
        <v>731239.3400000001</v>
      </c>
      <c r="U7" s="54">
        <f t="shared" si="5"/>
        <v>0</v>
      </c>
      <c r="V7" s="54">
        <f t="shared" si="5"/>
        <v>0</v>
      </c>
      <c r="W7" s="54">
        <f t="shared" si="5"/>
        <v>1580780.7599999998</v>
      </c>
      <c r="X7" s="54">
        <f t="shared" si="5"/>
        <v>1678002.24</v>
      </c>
      <c r="Y7" s="54">
        <f t="shared" si="5"/>
        <v>824648.77</v>
      </c>
      <c r="Z7" s="54">
        <f t="shared" si="5"/>
        <v>918893.63</v>
      </c>
      <c r="AA7" s="54">
        <f t="shared" si="5"/>
        <v>1025180.68</v>
      </c>
      <c r="AB7" s="54">
        <f t="shared" si="5"/>
        <v>0</v>
      </c>
      <c r="AC7" s="54">
        <f t="shared" si="5"/>
        <v>0</v>
      </c>
      <c r="AD7" s="54">
        <f t="shared" si="5"/>
        <v>1248291.39</v>
      </c>
      <c r="AE7" s="54">
        <f t="shared" si="5"/>
        <v>3313178.8000000003</v>
      </c>
      <c r="AF7" s="54">
        <f t="shared" si="5"/>
        <v>3050131.39</v>
      </c>
      <c r="AG7" s="54">
        <f t="shared" si="5"/>
        <v>1718547.47</v>
      </c>
      <c r="AH7" s="54">
        <f t="shared" si="5"/>
        <v>1292427.3499999999</v>
      </c>
      <c r="AI7" s="54">
        <f t="shared" si="5"/>
        <v>1569527.37</v>
      </c>
      <c r="AJ7" s="54">
        <f t="shared" si="5"/>
        <v>1270185.12</v>
      </c>
      <c r="AK7" s="54">
        <f t="shared" si="5"/>
        <v>0</v>
      </c>
      <c r="AL7" s="388"/>
      <c r="AM7" s="389"/>
      <c r="AN7" s="389"/>
      <c r="AO7" s="389"/>
      <c r="AP7" s="389"/>
      <c r="AQ7" s="389"/>
      <c r="AR7" s="389"/>
      <c r="AS7" s="389"/>
      <c r="AT7" s="389"/>
      <c r="AU7" s="389"/>
      <c r="AV7" s="389"/>
      <c r="AW7" s="389"/>
      <c r="AX7" s="389"/>
      <c r="AY7" s="389"/>
      <c r="AZ7" s="389"/>
      <c r="BA7" s="389"/>
      <c r="BB7" s="389"/>
      <c r="BC7" s="389"/>
      <c r="BD7" s="389"/>
      <c r="BE7" s="389"/>
      <c r="BF7" s="389"/>
      <c r="BG7" s="389"/>
      <c r="BH7" s="389"/>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row>
    <row r="8" spans="2:37" ht="13.5" customHeight="1">
      <c r="B8" s="133" t="s">
        <v>306</v>
      </c>
      <c r="C8" s="16" t="s">
        <v>235</v>
      </c>
      <c r="D8" s="55">
        <v>354052.05</v>
      </c>
      <c r="E8" s="55">
        <f t="shared" si="0"/>
        <v>525742.45</v>
      </c>
      <c r="F8" s="56">
        <f t="shared" si="4"/>
        <v>171690.4</v>
      </c>
      <c r="G8" s="57"/>
      <c r="H8" s="56"/>
      <c r="I8" s="58"/>
      <c r="J8" s="56"/>
      <c r="K8" s="58">
        <v>234</v>
      </c>
      <c r="L8" s="49">
        <v>137449.2</v>
      </c>
      <c r="M8" s="57"/>
      <c r="N8" s="56"/>
      <c r="O8" s="58"/>
      <c r="P8" s="56"/>
      <c r="Q8" s="58">
        <v>294.8</v>
      </c>
      <c r="R8" s="56">
        <v>7200</v>
      </c>
      <c r="S8" s="56"/>
      <c r="T8" s="56"/>
      <c r="U8" s="58"/>
      <c r="V8" s="56"/>
      <c r="W8" s="58">
        <v>1258.4</v>
      </c>
      <c r="X8" s="49"/>
      <c r="Y8" s="58"/>
      <c r="Z8" s="56"/>
      <c r="AA8" s="59">
        <v>10800</v>
      </c>
      <c r="AB8" s="59"/>
      <c r="AC8" s="59"/>
      <c r="AD8" s="59"/>
      <c r="AE8" s="59">
        <v>3600</v>
      </c>
      <c r="AF8" s="59">
        <v>10800</v>
      </c>
      <c r="AG8" s="59"/>
      <c r="AH8" s="59">
        <v>50.4</v>
      </c>
      <c r="AI8" s="59">
        <v>3.6</v>
      </c>
      <c r="AJ8" s="59"/>
      <c r="AK8" s="59"/>
    </row>
    <row r="9" spans="2:37" ht="12.75" customHeight="1">
      <c r="B9" s="134" t="s">
        <v>308</v>
      </c>
      <c r="C9" s="17" t="s">
        <v>205</v>
      </c>
      <c r="D9" s="60">
        <v>154678402.23</v>
      </c>
      <c r="E9" s="60">
        <f t="shared" si="0"/>
        <v>183227892.95999998</v>
      </c>
      <c r="F9" s="61">
        <f t="shared" si="4"/>
        <v>28549490.730000004</v>
      </c>
      <c r="G9" s="62"/>
      <c r="H9" s="61"/>
      <c r="I9" s="63">
        <v>957669.59</v>
      </c>
      <c r="J9" s="61">
        <v>356476.03</v>
      </c>
      <c r="K9" s="63">
        <v>487958.63</v>
      </c>
      <c r="L9" s="61">
        <v>815462.43</v>
      </c>
      <c r="M9" s="62">
        <v>776102.39</v>
      </c>
      <c r="N9" s="61"/>
      <c r="O9" s="63"/>
      <c r="P9" s="61">
        <v>968922.34</v>
      </c>
      <c r="Q9" s="63">
        <v>1928877.98</v>
      </c>
      <c r="R9" s="61">
        <v>1603615.32</v>
      </c>
      <c r="S9" s="61">
        <v>521068.68</v>
      </c>
      <c r="T9" s="61">
        <v>728606.54</v>
      </c>
      <c r="U9" s="63"/>
      <c r="V9" s="61"/>
      <c r="W9" s="63">
        <v>1582711.89</v>
      </c>
      <c r="X9" s="61">
        <v>1671294.12</v>
      </c>
      <c r="Y9" s="63">
        <v>824052.88</v>
      </c>
      <c r="Z9" s="61">
        <v>887011.23</v>
      </c>
      <c r="AA9" s="64">
        <v>999258.28</v>
      </c>
      <c r="AB9" s="64"/>
      <c r="AC9" s="64"/>
      <c r="AD9" s="64">
        <v>1245610.68</v>
      </c>
      <c r="AE9" s="64">
        <v>3318595.2</v>
      </c>
      <c r="AF9" s="64">
        <v>3034099.39</v>
      </c>
      <c r="AG9" s="64">
        <v>1716164.49</v>
      </c>
      <c r="AH9" s="64">
        <v>1288266.55</v>
      </c>
      <c r="AI9" s="64">
        <v>1568386.17</v>
      </c>
      <c r="AJ9" s="64">
        <v>1269279.92</v>
      </c>
      <c r="AK9" s="64"/>
    </row>
    <row r="10" spans="2:37" ht="12.75" customHeight="1">
      <c r="B10" s="134" t="s">
        <v>326</v>
      </c>
      <c r="C10" s="17" t="s">
        <v>311</v>
      </c>
      <c r="D10" s="55">
        <v>1475555.11</v>
      </c>
      <c r="E10" s="55">
        <f aca="true" t="shared" si="6" ref="E10:E77">D10+F10</f>
        <v>1546513.4500000002</v>
      </c>
      <c r="F10" s="56">
        <f t="shared" si="4"/>
        <v>70958.34</v>
      </c>
      <c r="G10" s="57"/>
      <c r="H10" s="56"/>
      <c r="I10" s="58">
        <v>3455.02</v>
      </c>
      <c r="J10" s="56">
        <v>7192.12</v>
      </c>
      <c r="K10" s="58">
        <v>405.6</v>
      </c>
      <c r="L10" s="56">
        <v>145.6</v>
      </c>
      <c r="M10" s="57"/>
      <c r="N10" s="56"/>
      <c r="O10" s="58"/>
      <c r="P10" s="56">
        <v>9539.15</v>
      </c>
      <c r="Q10" s="58">
        <v>12542.48</v>
      </c>
      <c r="R10" s="56">
        <v>11192.6</v>
      </c>
      <c r="S10" s="56">
        <v>3369.21</v>
      </c>
      <c r="T10" s="56">
        <v>1226.8</v>
      </c>
      <c r="U10" s="58"/>
      <c r="V10" s="56"/>
      <c r="W10" s="58">
        <v>-4510.33</v>
      </c>
      <c r="X10" s="56">
        <v>6315.72</v>
      </c>
      <c r="Y10" s="58">
        <v>551.49</v>
      </c>
      <c r="Z10" s="56"/>
      <c r="AA10" s="59">
        <v>15088.8</v>
      </c>
      <c r="AB10" s="59"/>
      <c r="AC10" s="59"/>
      <c r="AD10" s="59">
        <v>2603.91</v>
      </c>
      <c r="AE10" s="59">
        <v>-9421.6</v>
      </c>
      <c r="AF10" s="59">
        <v>5222.8</v>
      </c>
      <c r="AG10" s="59">
        <v>2214.97</v>
      </c>
      <c r="AH10" s="59">
        <v>3806.4</v>
      </c>
      <c r="AI10" s="59"/>
      <c r="AJ10" s="59">
        <v>17.6</v>
      </c>
      <c r="AK10" s="59"/>
    </row>
    <row r="11" spans="2:37" ht="12">
      <c r="B11" s="134" t="s">
        <v>417</v>
      </c>
      <c r="C11" s="17" t="s">
        <v>206</v>
      </c>
      <c r="D11" s="60">
        <v>393884.41</v>
      </c>
      <c r="E11" s="60">
        <f t="shared" si="6"/>
        <v>427518.41</v>
      </c>
      <c r="F11" s="61">
        <f t="shared" si="4"/>
        <v>33634</v>
      </c>
      <c r="G11" s="62"/>
      <c r="H11" s="61"/>
      <c r="I11" s="63"/>
      <c r="J11" s="61"/>
      <c r="K11" s="63"/>
      <c r="L11" s="61"/>
      <c r="M11" s="62"/>
      <c r="N11" s="61"/>
      <c r="O11" s="63"/>
      <c r="P11" s="61"/>
      <c r="Q11" s="63">
        <v>390</v>
      </c>
      <c r="R11" s="61"/>
      <c r="S11" s="61"/>
      <c r="T11" s="61">
        <v>1384</v>
      </c>
      <c r="U11" s="63"/>
      <c r="V11" s="61"/>
      <c r="W11" s="63"/>
      <c r="X11" s="61"/>
      <c r="Y11" s="63"/>
      <c r="Z11" s="61">
        <v>31860</v>
      </c>
      <c r="AA11" s="64"/>
      <c r="AB11" s="64"/>
      <c r="AC11" s="64"/>
      <c r="AD11" s="64"/>
      <c r="AE11" s="64"/>
      <c r="AF11" s="64"/>
      <c r="AG11" s="64"/>
      <c r="AH11" s="64">
        <v>0</v>
      </c>
      <c r="AI11" s="64"/>
      <c r="AJ11" s="64"/>
      <c r="AK11" s="64"/>
    </row>
    <row r="12" spans="2:37" ht="12.75" customHeight="1">
      <c r="B12" s="134" t="s">
        <v>291</v>
      </c>
      <c r="C12" s="17" t="s">
        <v>207</v>
      </c>
      <c r="D12" s="60">
        <v>61353.92</v>
      </c>
      <c r="E12" s="60">
        <f t="shared" si="6"/>
        <v>68751.15</v>
      </c>
      <c r="F12" s="61">
        <f t="shared" si="4"/>
        <v>7397.23</v>
      </c>
      <c r="G12" s="62"/>
      <c r="H12" s="61"/>
      <c r="I12" s="63">
        <v>39.6</v>
      </c>
      <c r="J12" s="61">
        <v>324.4</v>
      </c>
      <c r="K12" s="63">
        <v>213.22</v>
      </c>
      <c r="L12" s="61">
        <v>642</v>
      </c>
      <c r="M12" s="62">
        <v>38.4</v>
      </c>
      <c r="N12" s="61"/>
      <c r="O12" s="63"/>
      <c r="P12" s="61">
        <v>98.8</v>
      </c>
      <c r="Q12" s="63">
        <v>1960</v>
      </c>
      <c r="R12" s="61">
        <v>36.8</v>
      </c>
      <c r="S12" s="61">
        <v>11.2</v>
      </c>
      <c r="T12" s="61">
        <v>22</v>
      </c>
      <c r="U12" s="63"/>
      <c r="V12" s="61"/>
      <c r="W12" s="63">
        <v>509.6</v>
      </c>
      <c r="X12" s="61">
        <v>392.4</v>
      </c>
      <c r="Y12" s="63">
        <v>44.4</v>
      </c>
      <c r="Z12" s="61">
        <v>22.4</v>
      </c>
      <c r="AA12" s="64">
        <v>33.6</v>
      </c>
      <c r="AB12" s="64"/>
      <c r="AC12" s="64"/>
      <c r="AD12" s="64">
        <v>76.8</v>
      </c>
      <c r="AE12" s="64">
        <v>405.2</v>
      </c>
      <c r="AF12" s="64">
        <v>9.2</v>
      </c>
      <c r="AG12" s="64">
        <v>168.01</v>
      </c>
      <c r="AH12" s="64">
        <v>324</v>
      </c>
      <c r="AI12" s="64">
        <v>1137.6</v>
      </c>
      <c r="AJ12" s="64">
        <v>887.6</v>
      </c>
      <c r="AK12" s="64"/>
    </row>
    <row r="13" spans="2:37" ht="13.5" customHeight="1" thickBot="1">
      <c r="B13" s="135" t="s">
        <v>292</v>
      </c>
      <c r="C13" s="18" t="s">
        <v>208</v>
      </c>
      <c r="D13" s="55">
        <v>-6242.28</v>
      </c>
      <c r="E13" s="55">
        <f t="shared" si="6"/>
        <v>-5451.08</v>
      </c>
      <c r="F13" s="56">
        <f t="shared" si="4"/>
        <v>791.2</v>
      </c>
      <c r="G13" s="57"/>
      <c r="H13" s="56"/>
      <c r="I13" s="58"/>
      <c r="J13" s="56"/>
      <c r="K13" s="58"/>
      <c r="L13" s="56"/>
      <c r="M13" s="57"/>
      <c r="N13" s="56"/>
      <c r="O13" s="58"/>
      <c r="P13" s="56"/>
      <c r="Q13" s="58"/>
      <c r="R13" s="56"/>
      <c r="S13" s="56"/>
      <c r="T13" s="56"/>
      <c r="U13" s="58"/>
      <c r="V13" s="56"/>
      <c r="W13" s="58">
        <v>811.2</v>
      </c>
      <c r="X13" s="65"/>
      <c r="Y13" s="58"/>
      <c r="Z13" s="56"/>
      <c r="AA13" s="59"/>
      <c r="AB13" s="59"/>
      <c r="AC13" s="59"/>
      <c r="AD13" s="59"/>
      <c r="AE13" s="59"/>
      <c r="AF13" s="59"/>
      <c r="AG13" s="59"/>
      <c r="AH13" s="59">
        <v>-20</v>
      </c>
      <c r="AI13" s="59"/>
      <c r="AJ13" s="59"/>
      <c r="AK13" s="59"/>
    </row>
    <row r="14" spans="2:96" s="15" customFormat="1" ht="12.75" thickBot="1">
      <c r="B14" s="132" t="s">
        <v>212</v>
      </c>
      <c r="C14" s="14" t="s">
        <v>188</v>
      </c>
      <c r="D14" s="53">
        <v>77690145.72</v>
      </c>
      <c r="E14" s="53">
        <f t="shared" si="6"/>
        <v>80799990.77</v>
      </c>
      <c r="F14" s="54">
        <f>SUM(G14:AK14)</f>
        <v>3109845.0500000003</v>
      </c>
      <c r="G14" s="54">
        <f>G15+G19</f>
        <v>0</v>
      </c>
      <c r="H14" s="54">
        <f aca="true" t="shared" si="7" ref="H14:AK14">H15+H19</f>
        <v>0</v>
      </c>
      <c r="I14" s="54">
        <f t="shared" si="7"/>
        <v>151327.08</v>
      </c>
      <c r="J14" s="54">
        <f t="shared" si="7"/>
        <v>227614.31</v>
      </c>
      <c r="K14" s="54">
        <f t="shared" si="7"/>
        <v>44738.219999999994</v>
      </c>
      <c r="L14" s="54">
        <f t="shared" si="7"/>
        <v>49804.12</v>
      </c>
      <c r="M14" s="54">
        <f t="shared" si="7"/>
        <v>285960.92</v>
      </c>
      <c r="N14" s="54">
        <f t="shared" si="7"/>
        <v>0</v>
      </c>
      <c r="O14" s="54">
        <f t="shared" si="7"/>
        <v>0</v>
      </c>
      <c r="P14" s="54">
        <f t="shared" si="7"/>
        <v>58477.52</v>
      </c>
      <c r="Q14" s="54">
        <f t="shared" si="7"/>
        <v>61732.42</v>
      </c>
      <c r="R14" s="54">
        <f t="shared" si="7"/>
        <v>47793.990000000005</v>
      </c>
      <c r="S14" s="54">
        <f t="shared" si="7"/>
        <v>-164108.88999999998</v>
      </c>
      <c r="T14" s="54">
        <f t="shared" si="7"/>
        <v>49739.990000000005</v>
      </c>
      <c r="U14" s="54">
        <f t="shared" si="7"/>
        <v>0</v>
      </c>
      <c r="V14" s="54">
        <f t="shared" si="7"/>
        <v>0</v>
      </c>
      <c r="W14" s="54">
        <f t="shared" si="7"/>
        <v>76470.53</v>
      </c>
      <c r="X14" s="54">
        <f t="shared" si="7"/>
        <v>53878.96000000001</v>
      </c>
      <c r="Y14" s="54">
        <f t="shared" si="7"/>
        <v>65953</v>
      </c>
      <c r="Z14" s="54">
        <f t="shared" si="7"/>
        <v>64276.89</v>
      </c>
      <c r="AA14" s="54">
        <f t="shared" si="7"/>
        <v>106838.98999999999</v>
      </c>
      <c r="AB14" s="54">
        <f t="shared" si="7"/>
        <v>0</v>
      </c>
      <c r="AC14" s="54">
        <f t="shared" si="7"/>
        <v>0</v>
      </c>
      <c r="AD14" s="54">
        <f t="shared" si="7"/>
        <v>30643.45</v>
      </c>
      <c r="AE14" s="54">
        <f t="shared" si="7"/>
        <v>128157.60999999999</v>
      </c>
      <c r="AF14" s="54">
        <f t="shared" si="7"/>
        <v>174249.75</v>
      </c>
      <c r="AG14" s="54">
        <f t="shared" si="7"/>
        <v>838325.1200000001</v>
      </c>
      <c r="AH14" s="54">
        <f t="shared" si="7"/>
        <v>146465.45</v>
      </c>
      <c r="AI14" s="54">
        <f t="shared" si="7"/>
        <v>320972.4</v>
      </c>
      <c r="AJ14" s="54">
        <f t="shared" si="7"/>
        <v>290533.22000000003</v>
      </c>
      <c r="AK14" s="54">
        <f t="shared" si="7"/>
        <v>0</v>
      </c>
      <c r="AL14" s="388"/>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row>
    <row r="15" spans="2:96" s="20" customFormat="1" ht="12">
      <c r="B15" s="136" t="s">
        <v>213</v>
      </c>
      <c r="C15" s="19" t="s">
        <v>189</v>
      </c>
      <c r="D15" s="66">
        <v>39033073.92000001</v>
      </c>
      <c r="E15" s="67">
        <f t="shared" si="6"/>
        <v>41410962.28000001</v>
      </c>
      <c r="F15" s="68">
        <f t="shared" si="4"/>
        <v>2377888.36</v>
      </c>
      <c r="G15" s="66">
        <f>SUM(G16:G17)</f>
        <v>0</v>
      </c>
      <c r="H15" s="66">
        <f aca="true" t="shared" si="8" ref="H15:AK15">SUM(H16:H17)</f>
        <v>0</v>
      </c>
      <c r="I15" s="66">
        <f t="shared" si="8"/>
        <v>147483.18</v>
      </c>
      <c r="J15" s="66">
        <f t="shared" si="8"/>
        <v>157938.92</v>
      </c>
      <c r="K15" s="66">
        <f t="shared" si="8"/>
        <v>6585.63</v>
      </c>
      <c r="L15" s="66">
        <f t="shared" si="8"/>
        <v>31949.08</v>
      </c>
      <c r="M15" s="66">
        <f t="shared" si="8"/>
        <v>296540.62</v>
      </c>
      <c r="N15" s="66">
        <f t="shared" si="8"/>
        <v>0</v>
      </c>
      <c r="O15" s="66">
        <f t="shared" si="8"/>
        <v>0</v>
      </c>
      <c r="P15" s="66">
        <f t="shared" si="8"/>
        <v>48187.399999999994</v>
      </c>
      <c r="Q15" s="66">
        <f t="shared" si="8"/>
        <v>41036.28</v>
      </c>
      <c r="R15" s="66">
        <f t="shared" si="8"/>
        <v>20293.83</v>
      </c>
      <c r="S15" s="66">
        <f t="shared" si="8"/>
        <v>-182818.36</v>
      </c>
      <c r="T15" s="66">
        <f t="shared" si="8"/>
        <v>16323.8</v>
      </c>
      <c r="U15" s="66">
        <f t="shared" si="8"/>
        <v>0</v>
      </c>
      <c r="V15" s="66">
        <f t="shared" si="8"/>
        <v>0</v>
      </c>
      <c r="W15" s="66">
        <f t="shared" si="8"/>
        <v>49658.549999999996</v>
      </c>
      <c r="X15" s="66">
        <f t="shared" si="8"/>
        <v>20574.56</v>
      </c>
      <c r="Y15" s="66">
        <f t="shared" si="8"/>
        <v>48731.95</v>
      </c>
      <c r="Z15" s="66">
        <f t="shared" si="8"/>
        <v>26143.73</v>
      </c>
      <c r="AA15" s="66">
        <f t="shared" si="8"/>
        <v>52469.88</v>
      </c>
      <c r="AB15" s="66">
        <f t="shared" si="8"/>
        <v>0</v>
      </c>
      <c r="AC15" s="66">
        <f t="shared" si="8"/>
        <v>0</v>
      </c>
      <c r="AD15" s="66">
        <f t="shared" si="8"/>
        <v>10793.59</v>
      </c>
      <c r="AE15" s="66">
        <f t="shared" si="8"/>
        <v>62689.229999999996</v>
      </c>
      <c r="AF15" s="66">
        <f t="shared" si="8"/>
        <v>129764.56</v>
      </c>
      <c r="AG15" s="66">
        <f t="shared" si="8"/>
        <v>785687.9500000001</v>
      </c>
      <c r="AH15" s="66">
        <f t="shared" si="8"/>
        <v>74503.76000000001</v>
      </c>
      <c r="AI15" s="66">
        <f t="shared" si="8"/>
        <v>302457.58</v>
      </c>
      <c r="AJ15" s="66">
        <f t="shared" si="8"/>
        <v>230892.64</v>
      </c>
      <c r="AK15" s="66">
        <f t="shared" si="8"/>
        <v>0</v>
      </c>
      <c r="AL15" s="390"/>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row>
    <row r="16" spans="2:37" ht="12.75" customHeight="1">
      <c r="B16" s="137" t="s">
        <v>314</v>
      </c>
      <c r="C16" s="21" t="s">
        <v>255</v>
      </c>
      <c r="D16" s="60">
        <v>30251881.509999998</v>
      </c>
      <c r="E16" s="60">
        <f t="shared" si="6"/>
        <v>32386172.939999998</v>
      </c>
      <c r="F16" s="61">
        <f t="shared" si="4"/>
        <v>2134291.43</v>
      </c>
      <c r="G16" s="62"/>
      <c r="H16" s="61"/>
      <c r="I16" s="63">
        <v>142983.18</v>
      </c>
      <c r="J16" s="61">
        <v>156357.26</v>
      </c>
      <c r="K16" s="63">
        <v>6564.29</v>
      </c>
      <c r="L16" s="61">
        <v>31184.08</v>
      </c>
      <c r="M16" s="62">
        <v>296540.62</v>
      </c>
      <c r="N16" s="61"/>
      <c r="O16" s="63"/>
      <c r="P16" s="61">
        <v>27704.28</v>
      </c>
      <c r="Q16" s="63">
        <v>40631.28</v>
      </c>
      <c r="R16" s="61">
        <v>20293.83</v>
      </c>
      <c r="S16" s="61">
        <v>-175566.65</v>
      </c>
      <c r="T16" s="61">
        <v>16323.8</v>
      </c>
      <c r="U16" s="63"/>
      <c r="V16" s="61"/>
      <c r="W16" s="63">
        <v>43685.1</v>
      </c>
      <c r="X16" s="61">
        <v>4121.43</v>
      </c>
      <c r="Y16" s="63">
        <v>2748.27</v>
      </c>
      <c r="Z16" s="61">
        <v>23111.93</v>
      </c>
      <c r="AA16" s="64">
        <v>-6454.79</v>
      </c>
      <c r="AB16" s="64"/>
      <c r="AC16" s="64"/>
      <c r="AD16" s="64">
        <v>19876.57</v>
      </c>
      <c r="AE16" s="64">
        <v>20838.13</v>
      </c>
      <c r="AF16" s="64">
        <v>129674.56</v>
      </c>
      <c r="AG16" s="64">
        <v>788613.27</v>
      </c>
      <c r="AH16" s="64">
        <v>40950.87</v>
      </c>
      <c r="AI16" s="64">
        <v>273850.18</v>
      </c>
      <c r="AJ16" s="64">
        <v>230259.94</v>
      </c>
      <c r="AK16" s="64"/>
    </row>
    <row r="17" spans="2:37" ht="13.5" customHeight="1">
      <c r="B17" s="137" t="s">
        <v>315</v>
      </c>
      <c r="C17" s="36" t="s">
        <v>256</v>
      </c>
      <c r="D17" s="60">
        <v>8786784.11</v>
      </c>
      <c r="E17" s="60">
        <f t="shared" si="6"/>
        <v>9030381.04</v>
      </c>
      <c r="F17" s="61">
        <f t="shared" si="4"/>
        <v>243596.93000000002</v>
      </c>
      <c r="G17" s="57"/>
      <c r="H17" s="56"/>
      <c r="I17" s="58">
        <v>4500</v>
      </c>
      <c r="J17" s="56">
        <v>1581.66</v>
      </c>
      <c r="K17" s="58">
        <v>21.34</v>
      </c>
      <c r="L17" s="56">
        <v>765</v>
      </c>
      <c r="M17" s="57"/>
      <c r="N17" s="69"/>
      <c r="O17" s="70"/>
      <c r="P17" s="69">
        <v>20483.12</v>
      </c>
      <c r="Q17" s="70">
        <v>405</v>
      </c>
      <c r="R17" s="69"/>
      <c r="S17" s="69">
        <v>-7251.71</v>
      </c>
      <c r="T17" s="69"/>
      <c r="U17" s="70"/>
      <c r="V17" s="69"/>
      <c r="W17" s="70">
        <v>5973.45</v>
      </c>
      <c r="X17" s="69">
        <v>16453.13</v>
      </c>
      <c r="Y17" s="70">
        <v>45983.68</v>
      </c>
      <c r="Z17" s="69">
        <v>3031.8</v>
      </c>
      <c r="AA17" s="71">
        <v>58924.67</v>
      </c>
      <c r="AB17" s="71"/>
      <c r="AC17" s="71"/>
      <c r="AD17" s="71">
        <v>-9082.98</v>
      </c>
      <c r="AE17" s="71">
        <v>41851.1</v>
      </c>
      <c r="AF17" s="71">
        <v>90</v>
      </c>
      <c r="AG17" s="71">
        <v>-2925.32</v>
      </c>
      <c r="AH17" s="71">
        <v>33552.89</v>
      </c>
      <c r="AI17" s="71">
        <v>28607.4</v>
      </c>
      <c r="AJ17" s="71">
        <v>632.7</v>
      </c>
      <c r="AK17" s="71"/>
    </row>
    <row r="18" spans="2:37" ht="13.5" customHeight="1">
      <c r="B18" s="137" t="s">
        <v>327</v>
      </c>
      <c r="C18" s="36" t="s">
        <v>319</v>
      </c>
      <c r="D18" s="60">
        <v>-5591.7</v>
      </c>
      <c r="E18" s="60">
        <f t="shared" si="6"/>
        <v>-5591.7</v>
      </c>
      <c r="F18" s="61">
        <f t="shared" si="4"/>
        <v>0</v>
      </c>
      <c r="G18" s="57"/>
      <c r="H18" s="56"/>
      <c r="I18" s="58"/>
      <c r="J18" s="56"/>
      <c r="K18" s="58"/>
      <c r="L18" s="56"/>
      <c r="M18" s="57"/>
      <c r="N18" s="56"/>
      <c r="O18" s="58"/>
      <c r="P18" s="56"/>
      <c r="Q18" s="58"/>
      <c r="R18" s="56"/>
      <c r="S18" s="56"/>
      <c r="T18" s="56"/>
      <c r="U18" s="58"/>
      <c r="V18" s="56"/>
      <c r="W18" s="58"/>
      <c r="X18" s="56"/>
      <c r="Y18" s="58"/>
      <c r="Z18" s="56"/>
      <c r="AA18" s="59"/>
      <c r="AB18" s="59"/>
      <c r="AC18" s="59"/>
      <c r="AD18" s="59"/>
      <c r="AE18" s="59"/>
      <c r="AF18" s="59"/>
      <c r="AG18" s="59"/>
      <c r="AH18" s="59"/>
      <c r="AI18" s="59"/>
      <c r="AJ18" s="59"/>
      <c r="AK18" s="59"/>
    </row>
    <row r="19" spans="2:96" s="20" customFormat="1" ht="12.75" thickBot="1">
      <c r="B19" s="138" t="s">
        <v>320</v>
      </c>
      <c r="C19" s="45" t="s">
        <v>190</v>
      </c>
      <c r="D19" s="67">
        <v>38657071.8</v>
      </c>
      <c r="E19" s="67">
        <f t="shared" si="6"/>
        <v>39389028.489999995</v>
      </c>
      <c r="F19" s="68">
        <f t="shared" si="4"/>
        <v>731956.69</v>
      </c>
      <c r="G19" s="72"/>
      <c r="H19" s="73"/>
      <c r="I19" s="74">
        <v>3843.9</v>
      </c>
      <c r="J19" s="73">
        <v>69675.39</v>
      </c>
      <c r="K19" s="72">
        <v>38152.59</v>
      </c>
      <c r="L19" s="73">
        <v>17855.04</v>
      </c>
      <c r="M19" s="72">
        <v>-10579.7</v>
      </c>
      <c r="N19" s="75"/>
      <c r="O19" s="76"/>
      <c r="P19" s="68">
        <v>10290.12</v>
      </c>
      <c r="Q19" s="76">
        <v>20696.14</v>
      </c>
      <c r="R19" s="68">
        <v>27500.16</v>
      </c>
      <c r="S19" s="68">
        <v>18709.47</v>
      </c>
      <c r="T19" s="68">
        <v>33416.19</v>
      </c>
      <c r="U19" s="76"/>
      <c r="V19" s="68"/>
      <c r="W19" s="76">
        <v>26811.98</v>
      </c>
      <c r="X19" s="68">
        <v>33304.4</v>
      </c>
      <c r="Y19" s="76">
        <v>17221.05</v>
      </c>
      <c r="Z19" s="68">
        <v>38133.16</v>
      </c>
      <c r="AA19" s="77">
        <v>54369.11</v>
      </c>
      <c r="AB19" s="77"/>
      <c r="AC19" s="77"/>
      <c r="AD19" s="77">
        <v>19849.86</v>
      </c>
      <c r="AE19" s="77">
        <v>65468.38</v>
      </c>
      <c r="AF19" s="77">
        <v>44485.19</v>
      </c>
      <c r="AG19" s="77">
        <v>52637.17</v>
      </c>
      <c r="AH19" s="77">
        <v>71961.69</v>
      </c>
      <c r="AI19" s="77">
        <v>18514.82</v>
      </c>
      <c r="AJ19" s="77">
        <v>59640.58</v>
      </c>
      <c r="AK19" s="77"/>
      <c r="AL19" s="390"/>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row>
    <row r="20" spans="2:96" s="15" customFormat="1" ht="12.75" thickBot="1">
      <c r="B20" s="132" t="s">
        <v>214</v>
      </c>
      <c r="C20" s="14" t="s">
        <v>191</v>
      </c>
      <c r="D20" s="53">
        <v>51082542.51</v>
      </c>
      <c r="E20" s="53">
        <f>D20+F20</f>
        <v>53883369.04</v>
      </c>
      <c r="F20" s="54">
        <f>SUM(G20:AK20)</f>
        <v>2800826.5300000003</v>
      </c>
      <c r="G20" s="54">
        <f aca="true" t="shared" si="9" ref="G20:AK20">SUM(G21:G22)</f>
        <v>0</v>
      </c>
      <c r="H20" s="54">
        <f t="shared" si="9"/>
        <v>0</v>
      </c>
      <c r="I20" s="54">
        <f t="shared" si="9"/>
        <v>62478.509999999995</v>
      </c>
      <c r="J20" s="54">
        <f t="shared" si="9"/>
        <v>55752.47</v>
      </c>
      <c r="K20" s="54">
        <f t="shared" si="9"/>
        <v>70852.98</v>
      </c>
      <c r="L20" s="54">
        <f t="shared" si="9"/>
        <v>105774.09999999999</v>
      </c>
      <c r="M20" s="54">
        <f t="shared" si="9"/>
        <v>21078.690000000002</v>
      </c>
      <c r="N20" s="54">
        <f t="shared" si="9"/>
        <v>0</v>
      </c>
      <c r="O20" s="54">
        <f t="shared" si="9"/>
        <v>0</v>
      </c>
      <c r="P20" s="54">
        <f t="shared" si="9"/>
        <v>15512.27</v>
      </c>
      <c r="Q20" s="54">
        <f t="shared" si="9"/>
        <v>69296.72</v>
      </c>
      <c r="R20" s="54">
        <f t="shared" si="9"/>
        <v>22347.72</v>
      </c>
      <c r="S20" s="54">
        <f t="shared" si="9"/>
        <v>2860.45</v>
      </c>
      <c r="T20" s="54">
        <f t="shared" si="9"/>
        <v>18066.989999999998</v>
      </c>
      <c r="U20" s="54">
        <f t="shared" si="9"/>
        <v>0</v>
      </c>
      <c r="V20" s="54">
        <f t="shared" si="9"/>
        <v>0</v>
      </c>
      <c r="W20" s="54">
        <f t="shared" si="9"/>
        <v>469180.4</v>
      </c>
      <c r="X20" s="54">
        <f t="shared" si="9"/>
        <v>203118.65</v>
      </c>
      <c r="Y20" s="54">
        <f t="shared" si="9"/>
        <v>70874.84</v>
      </c>
      <c r="Z20" s="54">
        <f t="shared" si="9"/>
        <v>189834.3</v>
      </c>
      <c r="AA20" s="54">
        <f t="shared" si="9"/>
        <v>89037.71</v>
      </c>
      <c r="AB20" s="54">
        <f t="shared" si="9"/>
        <v>0</v>
      </c>
      <c r="AC20" s="54">
        <f t="shared" si="9"/>
        <v>0</v>
      </c>
      <c r="AD20" s="54">
        <f t="shared" si="9"/>
        <v>167427.5</v>
      </c>
      <c r="AE20" s="54">
        <f t="shared" si="9"/>
        <v>112080.81999999999</v>
      </c>
      <c r="AF20" s="54">
        <f t="shared" si="9"/>
        <v>44131.450000000004</v>
      </c>
      <c r="AG20" s="54">
        <f t="shared" si="9"/>
        <v>280277.7</v>
      </c>
      <c r="AH20" s="54">
        <f t="shared" si="9"/>
        <v>249315.53</v>
      </c>
      <c r="AI20" s="54">
        <f t="shared" si="9"/>
        <v>315243.94999999995</v>
      </c>
      <c r="AJ20" s="54">
        <f t="shared" si="9"/>
        <v>166282.78000000003</v>
      </c>
      <c r="AK20" s="54">
        <f t="shared" si="9"/>
        <v>0</v>
      </c>
      <c r="AL20" s="388"/>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row>
    <row r="21" spans="2:37" ht="12">
      <c r="B21" s="139" t="s">
        <v>321</v>
      </c>
      <c r="C21" s="22" t="s">
        <v>192</v>
      </c>
      <c r="D21" s="55">
        <v>5633526.92</v>
      </c>
      <c r="E21" s="55">
        <f t="shared" si="6"/>
        <v>6143139.54</v>
      </c>
      <c r="F21" s="56">
        <f t="shared" si="4"/>
        <v>509612.62</v>
      </c>
      <c r="G21" s="57"/>
      <c r="H21" s="56"/>
      <c r="I21" s="58">
        <v>54163.27</v>
      </c>
      <c r="J21" s="56">
        <v>25218.3</v>
      </c>
      <c r="K21" s="58">
        <v>4394.56</v>
      </c>
      <c r="L21" s="56">
        <v>6735.56</v>
      </c>
      <c r="M21" s="57">
        <v>6766.01</v>
      </c>
      <c r="N21" s="56"/>
      <c r="O21" s="58"/>
      <c r="P21" s="56">
        <v>6775.87</v>
      </c>
      <c r="Q21" s="58">
        <v>15265.42</v>
      </c>
      <c r="R21" s="56">
        <v>6774.32</v>
      </c>
      <c r="S21" s="56">
        <v>44.36</v>
      </c>
      <c r="T21" s="56">
        <v>7478.67</v>
      </c>
      <c r="U21" s="58"/>
      <c r="V21" s="56"/>
      <c r="W21" s="58">
        <v>69385.28</v>
      </c>
      <c r="X21" s="56">
        <v>23087.72</v>
      </c>
      <c r="Y21" s="58">
        <v>562.97</v>
      </c>
      <c r="Z21" s="56">
        <v>44236.7</v>
      </c>
      <c r="AA21" s="59">
        <v>20126.08</v>
      </c>
      <c r="AB21" s="59"/>
      <c r="AC21" s="59"/>
      <c r="AD21" s="59">
        <v>9067.94</v>
      </c>
      <c r="AE21" s="59">
        <v>12262.12</v>
      </c>
      <c r="AF21" s="59">
        <v>9745.15</v>
      </c>
      <c r="AG21" s="59">
        <v>41095.91</v>
      </c>
      <c r="AH21" s="59">
        <v>-708.69</v>
      </c>
      <c r="AI21" s="59">
        <v>60100.5</v>
      </c>
      <c r="AJ21" s="59">
        <v>87034.6</v>
      </c>
      <c r="AK21" s="78"/>
    </row>
    <row r="22" spans="2:96" s="20" customFormat="1" ht="12">
      <c r="B22" s="141" t="s">
        <v>216</v>
      </c>
      <c r="C22" s="23" t="s">
        <v>217</v>
      </c>
      <c r="D22" s="83">
        <v>45449015.589999996</v>
      </c>
      <c r="E22" s="83">
        <f t="shared" si="6"/>
        <v>47740229.5</v>
      </c>
      <c r="F22" s="84">
        <f>SUM(G22:AK22)</f>
        <v>2291213.91</v>
      </c>
      <c r="G22" s="85">
        <f>SUM(G23:G24)</f>
        <v>0</v>
      </c>
      <c r="H22" s="85">
        <f aca="true" t="shared" si="10" ref="H22:AK22">SUM(H23:H24)</f>
        <v>0</v>
      </c>
      <c r="I22" s="85">
        <f t="shared" si="10"/>
        <v>8315.24</v>
      </c>
      <c r="J22" s="85">
        <f t="shared" si="10"/>
        <v>30534.17</v>
      </c>
      <c r="K22" s="85">
        <f t="shared" si="10"/>
        <v>66458.42</v>
      </c>
      <c r="L22" s="85">
        <f t="shared" si="10"/>
        <v>99038.54</v>
      </c>
      <c r="M22" s="85">
        <f t="shared" si="10"/>
        <v>14312.68</v>
      </c>
      <c r="N22" s="85">
        <f t="shared" si="10"/>
        <v>0</v>
      </c>
      <c r="O22" s="85">
        <f t="shared" si="10"/>
        <v>0</v>
      </c>
      <c r="P22" s="85">
        <f t="shared" si="10"/>
        <v>8736.4</v>
      </c>
      <c r="Q22" s="85">
        <f t="shared" si="10"/>
        <v>54031.3</v>
      </c>
      <c r="R22" s="85">
        <f t="shared" si="10"/>
        <v>15573.4</v>
      </c>
      <c r="S22" s="85">
        <f t="shared" si="10"/>
        <v>2816.0899999999997</v>
      </c>
      <c r="T22" s="85">
        <f t="shared" si="10"/>
        <v>10588.32</v>
      </c>
      <c r="U22" s="85">
        <f t="shared" si="10"/>
        <v>0</v>
      </c>
      <c r="V22" s="85">
        <f t="shared" si="10"/>
        <v>0</v>
      </c>
      <c r="W22" s="85">
        <f t="shared" si="10"/>
        <v>399795.12</v>
      </c>
      <c r="X22" s="85">
        <f t="shared" si="10"/>
        <v>180030.93</v>
      </c>
      <c r="Y22" s="85">
        <f t="shared" si="10"/>
        <v>70311.87</v>
      </c>
      <c r="Z22" s="85">
        <f t="shared" si="10"/>
        <v>145597.6</v>
      </c>
      <c r="AA22" s="85">
        <f t="shared" si="10"/>
        <v>68911.63</v>
      </c>
      <c r="AB22" s="85">
        <f t="shared" si="10"/>
        <v>0</v>
      </c>
      <c r="AC22" s="85">
        <f t="shared" si="10"/>
        <v>0</v>
      </c>
      <c r="AD22" s="85">
        <f t="shared" si="10"/>
        <v>158359.56</v>
      </c>
      <c r="AE22" s="85">
        <f t="shared" si="10"/>
        <v>99818.7</v>
      </c>
      <c r="AF22" s="85">
        <f t="shared" si="10"/>
        <v>34386.3</v>
      </c>
      <c r="AG22" s="85">
        <f t="shared" si="10"/>
        <v>239181.79</v>
      </c>
      <c r="AH22" s="85">
        <f t="shared" si="10"/>
        <v>250024.22</v>
      </c>
      <c r="AI22" s="85">
        <f t="shared" si="10"/>
        <v>255143.44999999998</v>
      </c>
      <c r="AJ22" s="85">
        <f t="shared" si="10"/>
        <v>79248.18000000001</v>
      </c>
      <c r="AK22" s="84">
        <f t="shared" si="10"/>
        <v>0</v>
      </c>
      <c r="AL22" s="390"/>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row>
    <row r="23" spans="2:37" ht="14.25" customHeight="1">
      <c r="B23" s="142" t="s">
        <v>322</v>
      </c>
      <c r="C23" s="24" t="s">
        <v>215</v>
      </c>
      <c r="D23" s="60">
        <v>4104931.69</v>
      </c>
      <c r="E23" s="60">
        <f t="shared" si="6"/>
        <v>4343651.06</v>
      </c>
      <c r="F23" s="61">
        <f t="shared" si="4"/>
        <v>238719.37000000002</v>
      </c>
      <c r="G23" s="62"/>
      <c r="H23" s="61"/>
      <c r="I23" s="63">
        <v>7019.66</v>
      </c>
      <c r="J23" s="61">
        <v>14464</v>
      </c>
      <c r="K23" s="63">
        <v>7381.06</v>
      </c>
      <c r="L23" s="61">
        <v>7638.54</v>
      </c>
      <c r="M23" s="62">
        <v>3874.15</v>
      </c>
      <c r="N23" s="61"/>
      <c r="O23" s="63"/>
      <c r="P23" s="61">
        <v>7215.79</v>
      </c>
      <c r="Q23" s="63">
        <v>11327.8</v>
      </c>
      <c r="R23" s="61">
        <v>7932.49</v>
      </c>
      <c r="S23" s="61">
        <v>104.43</v>
      </c>
      <c r="T23" s="61">
        <v>8408.2</v>
      </c>
      <c r="U23" s="63"/>
      <c r="V23" s="61"/>
      <c r="W23" s="63">
        <v>53208.64</v>
      </c>
      <c r="X23" s="61">
        <v>12292.32</v>
      </c>
      <c r="Y23" s="63">
        <v>232.01</v>
      </c>
      <c r="Z23" s="61">
        <v>29566.5</v>
      </c>
      <c r="AA23" s="64">
        <v>7180.92</v>
      </c>
      <c r="AB23" s="64"/>
      <c r="AC23" s="64"/>
      <c r="AD23" s="86">
        <v>11859.05</v>
      </c>
      <c r="AE23" s="64">
        <v>8318.92</v>
      </c>
      <c r="AF23" s="64">
        <v>9048.17</v>
      </c>
      <c r="AG23" s="64">
        <v>20392.69</v>
      </c>
      <c r="AH23" s="64">
        <v>-10457.28</v>
      </c>
      <c r="AI23" s="64">
        <v>8175.34</v>
      </c>
      <c r="AJ23" s="64">
        <v>13535.97</v>
      </c>
      <c r="AK23" s="81"/>
    </row>
    <row r="24" spans="2:37" ht="14.25" customHeight="1" thickBot="1">
      <c r="B24" s="142" t="s">
        <v>323</v>
      </c>
      <c r="C24" s="24" t="s">
        <v>305</v>
      </c>
      <c r="D24" s="55">
        <v>41344083.9</v>
      </c>
      <c r="E24" s="55">
        <f t="shared" si="6"/>
        <v>43396578.44</v>
      </c>
      <c r="F24" s="56">
        <f t="shared" si="4"/>
        <v>2052494.54</v>
      </c>
      <c r="G24" s="57"/>
      <c r="H24" s="56"/>
      <c r="I24" s="58">
        <v>1295.58</v>
      </c>
      <c r="J24" s="56">
        <v>16070.17</v>
      </c>
      <c r="K24" s="58">
        <v>59077.36</v>
      </c>
      <c r="L24" s="56">
        <v>91400</v>
      </c>
      <c r="M24" s="57">
        <v>10438.53</v>
      </c>
      <c r="N24" s="56"/>
      <c r="O24" s="58"/>
      <c r="P24" s="56">
        <v>1520.61</v>
      </c>
      <c r="Q24" s="58">
        <v>42703.5</v>
      </c>
      <c r="R24" s="56">
        <v>7640.91</v>
      </c>
      <c r="S24" s="56">
        <v>2711.66</v>
      </c>
      <c r="T24" s="56">
        <v>2180.12</v>
      </c>
      <c r="U24" s="58"/>
      <c r="V24" s="56"/>
      <c r="W24" s="58">
        <v>346586.48</v>
      </c>
      <c r="X24" s="56">
        <v>167738.61</v>
      </c>
      <c r="Y24" s="58">
        <v>70079.86</v>
      </c>
      <c r="Z24" s="56">
        <v>116031.1</v>
      </c>
      <c r="AA24" s="59">
        <v>61730.71</v>
      </c>
      <c r="AB24" s="59"/>
      <c r="AC24" s="59"/>
      <c r="AD24" s="119">
        <v>146500.51</v>
      </c>
      <c r="AE24" s="59">
        <v>91499.78</v>
      </c>
      <c r="AF24" s="59">
        <v>25338.13</v>
      </c>
      <c r="AG24" s="59">
        <v>218789.1</v>
      </c>
      <c r="AH24" s="59">
        <v>260481.5</v>
      </c>
      <c r="AI24" s="59">
        <v>246968.11</v>
      </c>
      <c r="AJ24" s="59">
        <v>65712.21</v>
      </c>
      <c r="AK24" s="82"/>
    </row>
    <row r="25" spans="2:96" s="15" customFormat="1" ht="14.25" customHeight="1">
      <c r="B25" s="162" t="s">
        <v>318</v>
      </c>
      <c r="C25" s="163" t="s">
        <v>316</v>
      </c>
      <c r="D25" s="364">
        <v>-4531.84</v>
      </c>
      <c r="E25" s="364">
        <f t="shared" si="6"/>
        <v>-4531.84</v>
      </c>
      <c r="F25" s="116">
        <f>SUM(G25:AK25)</f>
        <v>0</v>
      </c>
      <c r="G25" s="105">
        <f>SUM(G26:G27)</f>
        <v>0</v>
      </c>
      <c r="H25" s="105">
        <f aca="true" t="shared" si="11" ref="H25:AK25">SUM(H26:H27)</f>
        <v>0</v>
      </c>
      <c r="I25" s="105">
        <f t="shared" si="11"/>
        <v>0</v>
      </c>
      <c r="J25" s="105">
        <f t="shared" si="11"/>
        <v>0</v>
      </c>
      <c r="K25" s="105">
        <f t="shared" si="11"/>
        <v>0</v>
      </c>
      <c r="L25" s="105">
        <f t="shared" si="11"/>
        <v>0</v>
      </c>
      <c r="M25" s="105">
        <f t="shared" si="11"/>
        <v>0</v>
      </c>
      <c r="N25" s="105">
        <f t="shared" si="11"/>
        <v>0</v>
      </c>
      <c r="O25" s="105">
        <f t="shared" si="11"/>
        <v>0</v>
      </c>
      <c r="P25" s="105">
        <f>SUM(P26:P27)</f>
        <v>0</v>
      </c>
      <c r="Q25" s="105">
        <f t="shared" si="11"/>
        <v>0</v>
      </c>
      <c r="R25" s="105">
        <f t="shared" si="11"/>
        <v>0</v>
      </c>
      <c r="S25" s="105">
        <f t="shared" si="11"/>
        <v>0</v>
      </c>
      <c r="T25" s="105">
        <f t="shared" si="11"/>
        <v>0</v>
      </c>
      <c r="U25" s="105">
        <f t="shared" si="11"/>
        <v>0</v>
      </c>
      <c r="V25" s="105">
        <f t="shared" si="11"/>
        <v>0</v>
      </c>
      <c r="W25" s="105">
        <f t="shared" si="11"/>
        <v>0</v>
      </c>
      <c r="X25" s="105">
        <f t="shared" si="11"/>
        <v>0</v>
      </c>
      <c r="Y25" s="105">
        <f t="shared" si="11"/>
        <v>0</v>
      </c>
      <c r="Z25" s="105">
        <f t="shared" si="11"/>
        <v>0</v>
      </c>
      <c r="AA25" s="105">
        <f t="shared" si="11"/>
        <v>0</v>
      </c>
      <c r="AB25" s="105">
        <f t="shared" si="11"/>
        <v>0</v>
      </c>
      <c r="AC25" s="105">
        <f t="shared" si="11"/>
        <v>0</v>
      </c>
      <c r="AD25" s="105">
        <f t="shared" si="11"/>
        <v>0</v>
      </c>
      <c r="AE25" s="105">
        <f t="shared" si="11"/>
        <v>0</v>
      </c>
      <c r="AF25" s="105">
        <f t="shared" si="11"/>
        <v>0</v>
      </c>
      <c r="AG25" s="105">
        <f t="shared" si="11"/>
        <v>0</v>
      </c>
      <c r="AH25" s="105">
        <f t="shared" si="11"/>
        <v>0</v>
      </c>
      <c r="AI25" s="105">
        <f t="shared" si="11"/>
        <v>0</v>
      </c>
      <c r="AJ25" s="105">
        <f t="shared" si="11"/>
        <v>0</v>
      </c>
      <c r="AK25" s="106">
        <f t="shared" si="11"/>
        <v>0</v>
      </c>
      <c r="AL25" s="388"/>
      <c r="AM25" s="389"/>
      <c r="AN25" s="389"/>
      <c r="AO25" s="389"/>
      <c r="AP25" s="389"/>
      <c r="AQ25" s="389"/>
      <c r="AR25" s="389"/>
      <c r="AS25" s="389"/>
      <c r="AT25" s="389"/>
      <c r="AU25" s="389"/>
      <c r="AV25" s="389"/>
      <c r="AW25" s="389"/>
      <c r="AX25" s="389"/>
      <c r="AY25" s="389"/>
      <c r="AZ25" s="389"/>
      <c r="BA25" s="389"/>
      <c r="BB25" s="389"/>
      <c r="BC25" s="389"/>
      <c r="BD25" s="389"/>
      <c r="BE25" s="389"/>
      <c r="BF25" s="389"/>
      <c r="BG25" s="389"/>
      <c r="BH25" s="389"/>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288"/>
      <c r="CO25" s="288"/>
      <c r="CP25" s="288"/>
      <c r="CQ25" s="288"/>
      <c r="CR25" s="288"/>
    </row>
    <row r="26" spans="2:37" ht="14.25" customHeight="1">
      <c r="B26" s="159" t="s">
        <v>425</v>
      </c>
      <c r="C26" s="160" t="s">
        <v>304</v>
      </c>
      <c r="D26" s="91">
        <v>-4531.84</v>
      </c>
      <c r="E26" s="91">
        <f>D26+F26</f>
        <v>-4531.84</v>
      </c>
      <c r="F26" s="69">
        <f t="shared" si="4"/>
        <v>0</v>
      </c>
      <c r="G26" s="62"/>
      <c r="H26" s="61"/>
      <c r="I26" s="63"/>
      <c r="J26" s="61"/>
      <c r="K26" s="63"/>
      <c r="L26" s="61"/>
      <c r="M26" s="62"/>
      <c r="N26" s="61"/>
      <c r="O26" s="63"/>
      <c r="P26" s="61"/>
      <c r="Q26" s="63"/>
      <c r="R26" s="61"/>
      <c r="S26" s="61"/>
      <c r="T26" s="61"/>
      <c r="U26" s="63"/>
      <c r="V26" s="61"/>
      <c r="W26" s="63"/>
      <c r="X26" s="61"/>
      <c r="Y26" s="63"/>
      <c r="Z26" s="61"/>
      <c r="AA26" s="64"/>
      <c r="AB26" s="64"/>
      <c r="AC26" s="64"/>
      <c r="AD26" s="81"/>
      <c r="AE26" s="64"/>
      <c r="AF26" s="64"/>
      <c r="AG26" s="64"/>
      <c r="AH26" s="64"/>
      <c r="AI26" s="64"/>
      <c r="AJ26" s="64"/>
      <c r="AK26" s="81"/>
    </row>
    <row r="27" spans="2:37" ht="14.25" customHeight="1" thickBot="1">
      <c r="B27" s="158" t="s">
        <v>325</v>
      </c>
      <c r="C27" s="157" t="s">
        <v>317</v>
      </c>
      <c r="D27" s="110">
        <v>0</v>
      </c>
      <c r="E27" s="91">
        <f>D27+F27</f>
        <v>0</v>
      </c>
      <c r="F27" s="65">
        <f t="shared" si="4"/>
        <v>0</v>
      </c>
      <c r="G27" s="112"/>
      <c r="H27" s="65"/>
      <c r="I27" s="111"/>
      <c r="J27" s="65"/>
      <c r="K27" s="111"/>
      <c r="L27" s="65"/>
      <c r="M27" s="112"/>
      <c r="N27" s="65"/>
      <c r="O27" s="111"/>
      <c r="P27" s="65"/>
      <c r="Q27" s="111"/>
      <c r="R27" s="65"/>
      <c r="S27" s="65"/>
      <c r="T27" s="65"/>
      <c r="U27" s="111"/>
      <c r="V27" s="65"/>
      <c r="W27" s="111"/>
      <c r="X27" s="65"/>
      <c r="Y27" s="111"/>
      <c r="Z27" s="65"/>
      <c r="AA27" s="113"/>
      <c r="AB27" s="113"/>
      <c r="AC27" s="113"/>
      <c r="AD27" s="161"/>
      <c r="AE27" s="113"/>
      <c r="AF27" s="113"/>
      <c r="AG27" s="113"/>
      <c r="AH27" s="113"/>
      <c r="AI27" s="113"/>
      <c r="AJ27" s="113"/>
      <c r="AK27" s="161"/>
    </row>
    <row r="28" spans="2:96" s="15" customFormat="1" ht="12.75" thickBot="1">
      <c r="B28" s="132" t="s">
        <v>218</v>
      </c>
      <c r="C28" s="14" t="s">
        <v>274</v>
      </c>
      <c r="D28" s="53">
        <v>12095591.579999998</v>
      </c>
      <c r="E28" s="53">
        <f>D28+F28</f>
        <v>13439399.79</v>
      </c>
      <c r="F28" s="54">
        <f t="shared" si="4"/>
        <v>1343808.21</v>
      </c>
      <c r="G28" s="54">
        <f>SUM(G29:G31)</f>
        <v>0</v>
      </c>
      <c r="H28" s="54">
        <f aca="true" t="shared" si="12" ref="H28:AK28">SUM(H29:H31)</f>
        <v>0</v>
      </c>
      <c r="I28" s="54">
        <f t="shared" si="12"/>
        <v>25813.68</v>
      </c>
      <c r="J28" s="54">
        <f t="shared" si="12"/>
        <v>81097.15</v>
      </c>
      <c r="K28" s="54">
        <f t="shared" si="12"/>
        <v>11862.880000000001</v>
      </c>
      <c r="L28" s="54">
        <f t="shared" si="12"/>
        <v>51611.270000000004</v>
      </c>
      <c r="M28" s="54">
        <f t="shared" si="12"/>
        <v>50238.16</v>
      </c>
      <c r="N28" s="54">
        <f t="shared" si="12"/>
        <v>0</v>
      </c>
      <c r="O28" s="54">
        <f t="shared" si="12"/>
        <v>0</v>
      </c>
      <c r="P28" s="54">
        <f t="shared" si="12"/>
        <v>45964.65</v>
      </c>
      <c r="Q28" s="54">
        <f t="shared" si="12"/>
        <v>117214.51000000001</v>
      </c>
      <c r="R28" s="54">
        <f t="shared" si="12"/>
        <v>56563.29</v>
      </c>
      <c r="S28" s="54">
        <f t="shared" si="12"/>
        <v>50669.36</v>
      </c>
      <c r="T28" s="54">
        <f t="shared" si="12"/>
        <v>65592.64</v>
      </c>
      <c r="U28" s="54">
        <f t="shared" si="12"/>
        <v>0</v>
      </c>
      <c r="V28" s="54">
        <f t="shared" si="12"/>
        <v>0</v>
      </c>
      <c r="W28" s="54">
        <f t="shared" si="12"/>
        <v>82773.85</v>
      </c>
      <c r="X28" s="54">
        <f t="shared" si="12"/>
        <v>83906.28</v>
      </c>
      <c r="Y28" s="54">
        <f t="shared" si="12"/>
        <v>25016.25</v>
      </c>
      <c r="Z28" s="54">
        <f t="shared" si="12"/>
        <v>73561.95999999999</v>
      </c>
      <c r="AA28" s="54">
        <f t="shared" si="12"/>
        <v>66001.54000000001</v>
      </c>
      <c r="AB28" s="54">
        <f t="shared" si="12"/>
        <v>0</v>
      </c>
      <c r="AC28" s="54">
        <f t="shared" si="12"/>
        <v>0</v>
      </c>
      <c r="AD28" s="54">
        <f t="shared" si="12"/>
        <v>55418.47</v>
      </c>
      <c r="AE28" s="54">
        <f t="shared" si="12"/>
        <v>96623.26999999999</v>
      </c>
      <c r="AF28" s="54">
        <f t="shared" si="12"/>
        <v>40978.79</v>
      </c>
      <c r="AG28" s="54">
        <f t="shared" si="12"/>
        <v>85918.44</v>
      </c>
      <c r="AH28" s="54">
        <f t="shared" si="12"/>
        <v>43848.29</v>
      </c>
      <c r="AI28" s="54">
        <f t="shared" si="12"/>
        <v>41326.41</v>
      </c>
      <c r="AJ28" s="54">
        <f t="shared" si="12"/>
        <v>91807.07</v>
      </c>
      <c r="AK28" s="54">
        <f t="shared" si="12"/>
        <v>0</v>
      </c>
      <c r="AL28" s="388"/>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row>
    <row r="29" spans="2:37" ht="15.75" customHeight="1">
      <c r="B29" s="139" t="s">
        <v>307</v>
      </c>
      <c r="C29" s="22" t="s">
        <v>280</v>
      </c>
      <c r="D29" s="88">
        <v>5678880.58</v>
      </c>
      <c r="E29" s="55">
        <f t="shared" si="6"/>
        <v>6312918.79</v>
      </c>
      <c r="F29" s="56">
        <f t="shared" si="4"/>
        <v>634038.21</v>
      </c>
      <c r="G29" s="49"/>
      <c r="H29" s="56"/>
      <c r="I29" s="58">
        <v>19723.68</v>
      </c>
      <c r="J29" s="56">
        <v>27762.15</v>
      </c>
      <c r="K29" s="58">
        <v>1687.88</v>
      </c>
      <c r="L29" s="56">
        <v>22431.27</v>
      </c>
      <c r="M29" s="57">
        <v>25573.16</v>
      </c>
      <c r="N29" s="56"/>
      <c r="O29" s="58"/>
      <c r="P29" s="56">
        <v>33694.65</v>
      </c>
      <c r="Q29" s="58">
        <v>41154.51</v>
      </c>
      <c r="R29" s="56">
        <v>40203.29</v>
      </c>
      <c r="S29" s="56">
        <v>19439.36</v>
      </c>
      <c r="T29" s="56">
        <v>34412.64</v>
      </c>
      <c r="U29" s="58"/>
      <c r="V29" s="56"/>
      <c r="W29" s="58">
        <v>43608.85</v>
      </c>
      <c r="X29" s="56">
        <v>23596.28</v>
      </c>
      <c r="Y29" s="58">
        <v>24181.25</v>
      </c>
      <c r="Z29" s="56">
        <v>32561.96</v>
      </c>
      <c r="AA29" s="59">
        <v>23261.54</v>
      </c>
      <c r="AB29" s="59"/>
      <c r="AC29" s="59"/>
      <c r="AD29" s="59">
        <v>36378.47</v>
      </c>
      <c r="AE29" s="59">
        <v>38073.27</v>
      </c>
      <c r="AF29" s="59">
        <v>34673.79</v>
      </c>
      <c r="AG29" s="59">
        <v>39928.44</v>
      </c>
      <c r="AH29" s="59">
        <v>6238.29</v>
      </c>
      <c r="AI29" s="59">
        <v>20716.41</v>
      </c>
      <c r="AJ29" s="59">
        <v>44737.07</v>
      </c>
      <c r="AK29" s="59"/>
    </row>
    <row r="30" spans="2:37" ht="15.75" customHeight="1">
      <c r="B30" s="143" t="s">
        <v>335</v>
      </c>
      <c r="C30" s="22" t="s">
        <v>281</v>
      </c>
      <c r="D30" s="55">
        <v>6391211</v>
      </c>
      <c r="E30" s="60">
        <f t="shared" si="6"/>
        <v>7093481</v>
      </c>
      <c r="F30" s="61">
        <f t="shared" si="4"/>
        <v>702270</v>
      </c>
      <c r="G30" s="61"/>
      <c r="H30" s="61"/>
      <c r="I30" s="63">
        <v>6090</v>
      </c>
      <c r="J30" s="61">
        <v>53335</v>
      </c>
      <c r="K30" s="63">
        <v>10175</v>
      </c>
      <c r="L30" s="61">
        <v>29180</v>
      </c>
      <c r="M30" s="62">
        <v>24665</v>
      </c>
      <c r="N30" s="61"/>
      <c r="O30" s="63"/>
      <c r="P30" s="61">
        <v>12270</v>
      </c>
      <c r="Q30" s="63">
        <v>76060</v>
      </c>
      <c r="R30" s="61">
        <v>16360</v>
      </c>
      <c r="S30" s="61">
        <v>31230</v>
      </c>
      <c r="T30" s="61">
        <v>31180</v>
      </c>
      <c r="U30" s="63"/>
      <c r="V30" s="61"/>
      <c r="W30" s="63">
        <v>37665</v>
      </c>
      <c r="X30" s="61">
        <v>60310</v>
      </c>
      <c r="Y30" s="63">
        <v>835</v>
      </c>
      <c r="Z30" s="61">
        <v>38000</v>
      </c>
      <c r="AA30" s="64">
        <v>42740</v>
      </c>
      <c r="AB30" s="64"/>
      <c r="AC30" s="64"/>
      <c r="AD30" s="64">
        <v>19040</v>
      </c>
      <c r="AE30" s="64">
        <v>55550</v>
      </c>
      <c r="AF30" s="64">
        <v>6305</v>
      </c>
      <c r="AG30" s="64">
        <v>45990</v>
      </c>
      <c r="AH30" s="64">
        <v>37610</v>
      </c>
      <c r="AI30" s="64">
        <v>20610</v>
      </c>
      <c r="AJ30" s="64">
        <v>47070</v>
      </c>
      <c r="AK30" s="64"/>
    </row>
    <row r="31" spans="2:37" ht="15" customHeight="1" thickBot="1">
      <c r="B31" s="142" t="s">
        <v>297</v>
      </c>
      <c r="C31" s="24" t="s">
        <v>203</v>
      </c>
      <c r="D31" s="79">
        <v>25500</v>
      </c>
      <c r="E31" s="55">
        <f t="shared" si="6"/>
        <v>33000</v>
      </c>
      <c r="F31" s="56">
        <f t="shared" si="4"/>
        <v>7500</v>
      </c>
      <c r="G31" s="57"/>
      <c r="H31" s="56"/>
      <c r="I31" s="58"/>
      <c r="J31" s="56"/>
      <c r="K31" s="58"/>
      <c r="L31" s="56"/>
      <c r="M31" s="57"/>
      <c r="N31" s="56"/>
      <c r="O31" s="58"/>
      <c r="P31" s="56"/>
      <c r="Q31" s="58"/>
      <c r="R31" s="56"/>
      <c r="S31" s="56"/>
      <c r="T31" s="56"/>
      <c r="U31" s="58"/>
      <c r="V31" s="56"/>
      <c r="W31" s="58">
        <v>1500</v>
      </c>
      <c r="X31" s="56"/>
      <c r="Y31" s="58"/>
      <c r="Z31" s="56">
        <v>3000</v>
      </c>
      <c r="AA31" s="59"/>
      <c r="AB31" s="59"/>
      <c r="AC31" s="59"/>
      <c r="AD31" s="59"/>
      <c r="AE31" s="59">
        <v>3000</v>
      </c>
      <c r="AF31" s="59"/>
      <c r="AG31" s="59"/>
      <c r="AH31" s="59"/>
      <c r="AI31" s="59"/>
      <c r="AJ31" s="59"/>
      <c r="AK31" s="59"/>
    </row>
    <row r="32" spans="2:96" s="15" customFormat="1" ht="12.75" thickBot="1">
      <c r="B32" s="132" t="s">
        <v>263</v>
      </c>
      <c r="C32" s="14" t="s">
        <v>193</v>
      </c>
      <c r="D32" s="53">
        <v>924824.03</v>
      </c>
      <c r="E32" s="53">
        <f t="shared" si="6"/>
        <v>966547.06</v>
      </c>
      <c r="F32" s="54">
        <f t="shared" si="4"/>
        <v>41723.03000000002</v>
      </c>
      <c r="G32" s="53">
        <f>SUM(G33:G43)</f>
        <v>0</v>
      </c>
      <c r="H32" s="53">
        <f>SUM(H33:H43)</f>
        <v>0</v>
      </c>
      <c r="I32" s="53">
        <f aca="true" t="shared" si="13" ref="I32:AK32">SUM(I33:I43)</f>
        <v>12051.550000000001</v>
      </c>
      <c r="J32" s="53">
        <f t="shared" si="13"/>
        <v>3494.7300000000005</v>
      </c>
      <c r="K32" s="53">
        <f t="shared" si="13"/>
        <v>2210.18</v>
      </c>
      <c r="L32" s="53">
        <f t="shared" si="13"/>
        <v>0</v>
      </c>
      <c r="M32" s="53">
        <f t="shared" si="13"/>
        <v>-139.56</v>
      </c>
      <c r="N32" s="53">
        <f t="shared" si="13"/>
        <v>0</v>
      </c>
      <c r="O32" s="53">
        <f t="shared" si="13"/>
        <v>0</v>
      </c>
      <c r="P32" s="53">
        <f>SUM(P33:P43)</f>
        <v>410.14</v>
      </c>
      <c r="Q32" s="53">
        <f t="shared" si="13"/>
        <v>0</v>
      </c>
      <c r="R32" s="53">
        <f t="shared" si="13"/>
        <v>858.8000000000001</v>
      </c>
      <c r="S32" s="53">
        <f t="shared" si="13"/>
        <v>-140399.02</v>
      </c>
      <c r="T32" s="53">
        <f t="shared" si="13"/>
        <v>1285.1</v>
      </c>
      <c r="U32" s="53">
        <f t="shared" si="13"/>
        <v>0</v>
      </c>
      <c r="V32" s="53">
        <f t="shared" si="13"/>
        <v>0</v>
      </c>
      <c r="W32" s="53">
        <f t="shared" si="13"/>
        <v>1218.34</v>
      </c>
      <c r="X32" s="53">
        <f t="shared" si="13"/>
        <v>7205.629999999999</v>
      </c>
      <c r="Y32" s="53">
        <f t="shared" si="13"/>
        <v>749.88</v>
      </c>
      <c r="Z32" s="53">
        <f t="shared" si="13"/>
        <v>20967.870000000003</v>
      </c>
      <c r="AA32" s="53">
        <f t="shared" si="13"/>
        <v>26317.000000000004</v>
      </c>
      <c r="AB32" s="53">
        <f t="shared" si="13"/>
        <v>0</v>
      </c>
      <c r="AC32" s="53">
        <f t="shared" si="13"/>
        <v>0</v>
      </c>
      <c r="AD32" s="53">
        <f t="shared" si="13"/>
        <v>137.64</v>
      </c>
      <c r="AE32" s="53">
        <f t="shared" si="13"/>
        <v>3881.2200000000003</v>
      </c>
      <c r="AF32" s="53">
        <f t="shared" si="13"/>
        <v>21514.41</v>
      </c>
      <c r="AG32" s="53">
        <f t="shared" si="13"/>
        <v>23617.66</v>
      </c>
      <c r="AH32" s="53">
        <f t="shared" si="13"/>
        <v>20393.440000000002</v>
      </c>
      <c r="AI32" s="53">
        <f t="shared" si="13"/>
        <v>33996.29</v>
      </c>
      <c r="AJ32" s="53">
        <f t="shared" si="13"/>
        <v>1951.73</v>
      </c>
      <c r="AK32" s="53">
        <f t="shared" si="13"/>
        <v>0</v>
      </c>
      <c r="AL32" s="388"/>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88"/>
      <c r="CO32" s="288"/>
      <c r="CP32" s="288"/>
      <c r="CQ32" s="288"/>
      <c r="CR32" s="288"/>
    </row>
    <row r="33" spans="2:37" ht="18.75" customHeight="1">
      <c r="B33" s="139" t="s">
        <v>3</v>
      </c>
      <c r="C33" s="22" t="s">
        <v>361</v>
      </c>
      <c r="D33" s="55">
        <v>-184757.63</v>
      </c>
      <c r="E33" s="55">
        <f t="shared" si="6"/>
        <v>-320277.45</v>
      </c>
      <c r="F33" s="56">
        <f t="shared" si="4"/>
        <v>-135519.82</v>
      </c>
      <c r="G33" s="57"/>
      <c r="H33" s="49"/>
      <c r="I33" s="49"/>
      <c r="J33" s="89">
        <v>361.22</v>
      </c>
      <c r="K33" s="58"/>
      <c r="L33" s="56"/>
      <c r="M33" s="57"/>
      <c r="N33" s="56"/>
      <c r="O33" s="58"/>
      <c r="P33" s="56"/>
      <c r="Q33" s="58"/>
      <c r="R33" s="56">
        <v>0.43</v>
      </c>
      <c r="S33" s="56">
        <v>-140280.69</v>
      </c>
      <c r="T33" s="56"/>
      <c r="U33" s="58"/>
      <c r="V33" s="56"/>
      <c r="W33" s="58">
        <v>32.4</v>
      </c>
      <c r="X33" s="56">
        <v>3337.45</v>
      </c>
      <c r="Y33" s="58">
        <v>12.5</v>
      </c>
      <c r="Z33" s="56">
        <v>411.56</v>
      </c>
      <c r="AA33" s="59">
        <v>-5.9</v>
      </c>
      <c r="AB33" s="59"/>
      <c r="AC33" s="59"/>
      <c r="AD33" s="59">
        <v>14.69</v>
      </c>
      <c r="AE33" s="59">
        <v>-315.12</v>
      </c>
      <c r="AF33" s="59"/>
      <c r="AG33" s="59">
        <v>0.05999999999994543</v>
      </c>
      <c r="AH33" s="59">
        <v>911.58</v>
      </c>
      <c r="AI33" s="59"/>
      <c r="AJ33" s="59"/>
      <c r="AK33" s="59"/>
    </row>
    <row r="34" spans="2:37" ht="12">
      <c r="B34" s="134" t="s">
        <v>427</v>
      </c>
      <c r="C34" s="17" t="s">
        <v>194</v>
      </c>
      <c r="D34" s="60">
        <v>5855.55</v>
      </c>
      <c r="E34" s="60">
        <f t="shared" si="6"/>
        <v>37966.06</v>
      </c>
      <c r="F34" s="61">
        <f t="shared" si="4"/>
        <v>32110.51</v>
      </c>
      <c r="G34" s="62"/>
      <c r="H34" s="61"/>
      <c r="I34" s="61">
        <v>1.26</v>
      </c>
      <c r="J34" s="90"/>
      <c r="K34" s="63">
        <v>0</v>
      </c>
      <c r="L34" s="61"/>
      <c r="M34" s="62">
        <v>6.8</v>
      </c>
      <c r="N34" s="61"/>
      <c r="O34" s="63"/>
      <c r="P34" s="61"/>
      <c r="Q34" s="63"/>
      <c r="R34" s="61">
        <v>214.28</v>
      </c>
      <c r="S34" s="61">
        <v>-53.56</v>
      </c>
      <c r="T34" s="61"/>
      <c r="U34" s="63"/>
      <c r="V34" s="61"/>
      <c r="W34" s="63">
        <v>203.79</v>
      </c>
      <c r="X34" s="61">
        <v>1772.7</v>
      </c>
      <c r="Y34" s="63"/>
      <c r="Z34" s="61"/>
      <c r="AA34" s="64">
        <v>-23.63</v>
      </c>
      <c r="AB34" s="64"/>
      <c r="AC34" s="64"/>
      <c r="AD34" s="64">
        <v>17.95</v>
      </c>
      <c r="AE34" s="64">
        <v>231.87</v>
      </c>
      <c r="AF34" s="64">
        <v>10700</v>
      </c>
      <c r="AG34" s="64">
        <v>-34.68</v>
      </c>
      <c r="AH34" s="64">
        <v>0</v>
      </c>
      <c r="AI34" s="64">
        <v>19073.73</v>
      </c>
      <c r="AJ34" s="64"/>
      <c r="AK34" s="64"/>
    </row>
    <row r="35" spans="2:37" ht="12">
      <c r="B35" s="134" t="s">
        <v>0</v>
      </c>
      <c r="C35" s="17" t="s">
        <v>302</v>
      </c>
      <c r="D35" s="60">
        <v>11348.97</v>
      </c>
      <c r="E35" s="60">
        <f>D35+F35</f>
        <v>11348.97</v>
      </c>
      <c r="F35" s="61">
        <f t="shared" si="4"/>
        <v>0</v>
      </c>
      <c r="G35" s="57"/>
      <c r="H35" s="56"/>
      <c r="I35" s="56"/>
      <c r="J35" s="89"/>
      <c r="K35" s="58"/>
      <c r="L35" s="56"/>
      <c r="M35" s="57"/>
      <c r="N35" s="56"/>
      <c r="O35" s="58"/>
      <c r="P35" s="56"/>
      <c r="Q35" s="58"/>
      <c r="R35" s="56"/>
      <c r="S35" s="56"/>
      <c r="T35" s="56"/>
      <c r="U35" s="58"/>
      <c r="V35" s="56"/>
      <c r="W35" s="58"/>
      <c r="X35" s="56"/>
      <c r="Y35" s="58"/>
      <c r="Z35" s="56"/>
      <c r="AA35" s="59"/>
      <c r="AB35" s="59"/>
      <c r="AC35" s="59"/>
      <c r="AD35" s="59"/>
      <c r="AE35" s="59"/>
      <c r="AF35" s="59"/>
      <c r="AG35" s="59"/>
      <c r="AH35" s="59"/>
      <c r="AI35" s="59"/>
      <c r="AJ35" s="59"/>
      <c r="AK35" s="59"/>
    </row>
    <row r="36" spans="2:37" ht="12">
      <c r="B36" s="134" t="s">
        <v>1</v>
      </c>
      <c r="C36" s="17" t="s">
        <v>219</v>
      </c>
      <c r="D36" s="55">
        <v>907952.61</v>
      </c>
      <c r="E36" s="55">
        <f t="shared" si="6"/>
        <v>1048684.49</v>
      </c>
      <c r="F36" s="56">
        <f t="shared" si="4"/>
        <v>140731.88000000003</v>
      </c>
      <c r="G36" s="57"/>
      <c r="H36" s="56"/>
      <c r="I36" s="56">
        <v>12050.29</v>
      </c>
      <c r="J36" s="89">
        <v>3133.51</v>
      </c>
      <c r="K36" s="58">
        <v>2210.18</v>
      </c>
      <c r="L36" s="56"/>
      <c r="M36" s="57">
        <v>-146.36</v>
      </c>
      <c r="N36" s="56"/>
      <c r="O36" s="58"/>
      <c r="P36" s="56"/>
      <c r="Q36" s="58"/>
      <c r="R36" s="56">
        <v>644.09</v>
      </c>
      <c r="S36" s="56">
        <v>0</v>
      </c>
      <c r="T36" s="56">
        <v>1285.1</v>
      </c>
      <c r="U36" s="58"/>
      <c r="V36" s="56"/>
      <c r="W36" s="58">
        <v>982.15</v>
      </c>
      <c r="X36" s="56">
        <v>1590.4</v>
      </c>
      <c r="Y36" s="58"/>
      <c r="Z36" s="56">
        <v>20456.31</v>
      </c>
      <c r="AA36" s="59">
        <v>23654.24</v>
      </c>
      <c r="AB36" s="59"/>
      <c r="AC36" s="59"/>
      <c r="AD36" s="59">
        <v>105</v>
      </c>
      <c r="AE36" s="59">
        <v>3978.81</v>
      </c>
      <c r="AF36" s="59">
        <v>10814.41</v>
      </c>
      <c r="AG36" s="59">
        <v>23617.6</v>
      </c>
      <c r="AH36" s="59">
        <v>19481.86</v>
      </c>
      <c r="AI36" s="59">
        <v>14922.56</v>
      </c>
      <c r="AJ36" s="59">
        <v>1951.73</v>
      </c>
      <c r="AK36" s="59"/>
    </row>
    <row r="37" spans="2:37" ht="12">
      <c r="B37" s="134" t="s">
        <v>324</v>
      </c>
      <c r="C37" s="17" t="s">
        <v>195</v>
      </c>
      <c r="D37" s="60">
        <v>82501.04</v>
      </c>
      <c r="E37" s="60">
        <f t="shared" si="6"/>
        <v>86917.72</v>
      </c>
      <c r="F37" s="61">
        <f t="shared" si="4"/>
        <v>4416.68</v>
      </c>
      <c r="G37" s="62"/>
      <c r="H37" s="61"/>
      <c r="I37" s="61"/>
      <c r="J37" s="90"/>
      <c r="K37" s="63"/>
      <c r="L37" s="61"/>
      <c r="M37" s="62"/>
      <c r="N37" s="61"/>
      <c r="O37" s="63"/>
      <c r="P37" s="61">
        <v>410.14</v>
      </c>
      <c r="Q37" s="63"/>
      <c r="R37" s="61"/>
      <c r="S37" s="61">
        <v>-0.93</v>
      </c>
      <c r="T37" s="61"/>
      <c r="U37" s="63"/>
      <c r="V37" s="61"/>
      <c r="W37" s="63"/>
      <c r="X37" s="61">
        <v>434.38</v>
      </c>
      <c r="Y37" s="63">
        <v>737.38</v>
      </c>
      <c r="Z37" s="61">
        <v>100</v>
      </c>
      <c r="AA37" s="64">
        <v>2707.95</v>
      </c>
      <c r="AB37" s="64"/>
      <c r="AC37" s="64"/>
      <c r="AD37" s="64">
        <v>0</v>
      </c>
      <c r="AE37" s="64">
        <v>27.76</v>
      </c>
      <c r="AF37" s="64"/>
      <c r="AG37" s="64"/>
      <c r="AH37" s="64"/>
      <c r="AI37" s="64"/>
      <c r="AJ37" s="64"/>
      <c r="AK37" s="64"/>
    </row>
    <row r="38" spans="2:37" ht="12">
      <c r="B38" s="139" t="s">
        <v>2</v>
      </c>
      <c r="C38" s="22" t="s">
        <v>196</v>
      </c>
      <c r="D38" s="60">
        <v>0</v>
      </c>
      <c r="E38" s="60">
        <f t="shared" si="6"/>
        <v>0</v>
      </c>
      <c r="F38" s="61">
        <f t="shared" si="4"/>
        <v>0</v>
      </c>
      <c r="G38" s="57"/>
      <c r="H38" s="56"/>
      <c r="I38" s="58"/>
      <c r="J38" s="56"/>
      <c r="K38" s="58"/>
      <c r="L38" s="57"/>
      <c r="M38" s="57"/>
      <c r="N38" s="56"/>
      <c r="O38" s="58"/>
      <c r="P38" s="56"/>
      <c r="Q38" s="58"/>
      <c r="R38" s="56"/>
      <c r="S38" s="56"/>
      <c r="T38" s="56"/>
      <c r="U38" s="58"/>
      <c r="V38" s="56"/>
      <c r="W38" s="58"/>
      <c r="X38" s="56"/>
      <c r="Y38" s="58"/>
      <c r="Z38" s="56"/>
      <c r="AA38" s="59"/>
      <c r="AB38" s="59"/>
      <c r="AC38" s="59"/>
      <c r="AD38" s="59"/>
      <c r="AE38" s="59"/>
      <c r="AF38" s="59"/>
      <c r="AG38" s="59"/>
      <c r="AH38" s="59"/>
      <c r="AI38" s="81"/>
      <c r="AJ38" s="59"/>
      <c r="AK38" s="59"/>
    </row>
    <row r="39" spans="2:37" ht="12">
      <c r="B39" s="139" t="s">
        <v>293</v>
      </c>
      <c r="C39" s="22" t="s">
        <v>220</v>
      </c>
      <c r="D39" s="55">
        <v>0</v>
      </c>
      <c r="E39" s="55">
        <f t="shared" si="6"/>
        <v>0</v>
      </c>
      <c r="F39" s="56">
        <f t="shared" si="4"/>
        <v>0</v>
      </c>
      <c r="G39" s="62"/>
      <c r="H39" s="61"/>
      <c r="I39" s="63"/>
      <c r="J39" s="61"/>
      <c r="K39" s="63"/>
      <c r="L39" s="62"/>
      <c r="M39" s="61"/>
      <c r="N39" s="80"/>
      <c r="O39" s="92"/>
      <c r="P39" s="80"/>
      <c r="Q39" s="92"/>
      <c r="R39" s="80"/>
      <c r="S39" s="80"/>
      <c r="T39" s="80"/>
      <c r="U39" s="93"/>
      <c r="V39" s="61"/>
      <c r="W39" s="62"/>
      <c r="X39" s="61"/>
      <c r="Y39" s="63"/>
      <c r="Z39" s="61"/>
      <c r="AA39" s="64"/>
      <c r="AB39" s="64"/>
      <c r="AC39" s="64"/>
      <c r="AD39" s="64"/>
      <c r="AE39" s="81"/>
      <c r="AF39" s="64"/>
      <c r="AG39" s="64"/>
      <c r="AH39" s="64"/>
      <c r="AI39" s="81"/>
      <c r="AJ39" s="81"/>
      <c r="AK39" s="81"/>
    </row>
    <row r="40" spans="2:37" ht="12">
      <c r="B40" s="134" t="s">
        <v>410</v>
      </c>
      <c r="C40" s="17" t="s">
        <v>197</v>
      </c>
      <c r="D40" s="60">
        <v>16707.84</v>
      </c>
      <c r="E40" s="60">
        <f t="shared" si="6"/>
        <v>16707.84</v>
      </c>
      <c r="F40" s="61">
        <f t="shared" si="4"/>
        <v>0</v>
      </c>
      <c r="G40" s="57"/>
      <c r="H40" s="56"/>
      <c r="I40" s="58"/>
      <c r="J40" s="56"/>
      <c r="K40" s="58"/>
      <c r="L40" s="57"/>
      <c r="M40" s="57"/>
      <c r="N40" s="61"/>
      <c r="O40" s="63"/>
      <c r="P40" s="61"/>
      <c r="Q40" s="63"/>
      <c r="R40" s="61"/>
      <c r="S40" s="61"/>
      <c r="T40" s="61"/>
      <c r="U40" s="90"/>
      <c r="V40" s="61"/>
      <c r="W40" s="58"/>
      <c r="X40" s="56"/>
      <c r="Y40" s="58"/>
      <c r="Z40" s="56"/>
      <c r="AA40" s="59"/>
      <c r="AB40" s="59"/>
      <c r="AC40" s="59"/>
      <c r="AD40" s="59"/>
      <c r="AE40" s="59"/>
      <c r="AF40" s="59"/>
      <c r="AG40" s="59"/>
      <c r="AH40" s="59"/>
      <c r="AI40" s="59"/>
      <c r="AJ40" s="59"/>
      <c r="AK40" s="59"/>
    </row>
    <row r="41" spans="2:37" ht="13.5" customHeight="1">
      <c r="B41" s="134" t="s">
        <v>4</v>
      </c>
      <c r="C41" s="17" t="s">
        <v>221</v>
      </c>
      <c r="D41" s="55">
        <v>9566.52</v>
      </c>
      <c r="E41" s="55">
        <f t="shared" si="6"/>
        <v>9601.2</v>
      </c>
      <c r="F41" s="56">
        <f t="shared" si="4"/>
        <v>34.68</v>
      </c>
      <c r="G41" s="62"/>
      <c r="H41" s="61"/>
      <c r="I41" s="63"/>
      <c r="J41" s="61"/>
      <c r="K41" s="63"/>
      <c r="L41" s="62"/>
      <c r="M41" s="61"/>
      <c r="N41" s="56"/>
      <c r="O41" s="58"/>
      <c r="P41" s="56"/>
      <c r="Q41" s="58"/>
      <c r="R41" s="56"/>
      <c r="S41" s="56"/>
      <c r="T41" s="56"/>
      <c r="U41" s="58"/>
      <c r="V41" s="56"/>
      <c r="W41" s="62"/>
      <c r="X41" s="61"/>
      <c r="Y41" s="63"/>
      <c r="Z41" s="61"/>
      <c r="AA41" s="64"/>
      <c r="AB41" s="64"/>
      <c r="AC41" s="64"/>
      <c r="AD41" s="64"/>
      <c r="AE41" s="81"/>
      <c r="AF41" s="64"/>
      <c r="AG41" s="64">
        <v>34.68</v>
      </c>
      <c r="AH41" s="64"/>
      <c r="AI41" s="64"/>
      <c r="AJ41" s="81"/>
      <c r="AK41" s="81"/>
    </row>
    <row r="42" spans="2:37" ht="13.5" customHeight="1">
      <c r="B42" s="134" t="s">
        <v>5</v>
      </c>
      <c r="C42" s="24" t="s">
        <v>222</v>
      </c>
      <c r="D42" s="60">
        <v>0</v>
      </c>
      <c r="E42" s="60">
        <f t="shared" si="6"/>
        <v>0</v>
      </c>
      <c r="F42" s="61">
        <f t="shared" si="4"/>
        <v>0</v>
      </c>
      <c r="G42" s="62"/>
      <c r="H42" s="61"/>
      <c r="I42" s="63"/>
      <c r="J42" s="61"/>
      <c r="K42" s="63"/>
      <c r="L42" s="62"/>
      <c r="M42" s="61"/>
      <c r="N42" s="61"/>
      <c r="O42" s="63"/>
      <c r="P42" s="61"/>
      <c r="Q42" s="63"/>
      <c r="R42" s="61"/>
      <c r="S42" s="61"/>
      <c r="T42" s="61"/>
      <c r="U42" s="90"/>
      <c r="V42" s="61"/>
      <c r="W42" s="62"/>
      <c r="X42" s="61"/>
      <c r="Y42" s="63"/>
      <c r="Z42" s="61"/>
      <c r="AA42" s="64"/>
      <c r="AB42" s="64"/>
      <c r="AC42" s="64"/>
      <c r="AD42" s="64"/>
      <c r="AE42" s="81"/>
      <c r="AF42" s="64"/>
      <c r="AG42" s="64"/>
      <c r="AH42" s="64"/>
      <c r="AI42" s="64"/>
      <c r="AJ42" s="81"/>
      <c r="AK42" s="81"/>
    </row>
    <row r="43" spans="2:37" ht="12.75" thickBot="1">
      <c r="B43" s="142" t="s">
        <v>406</v>
      </c>
      <c r="C43" s="24" t="s">
        <v>198</v>
      </c>
      <c r="D43" s="55">
        <v>75649.13</v>
      </c>
      <c r="E43" s="55">
        <f t="shared" si="6"/>
        <v>75598.23000000001</v>
      </c>
      <c r="F43" s="56">
        <f t="shared" si="4"/>
        <v>-50.900000000000006</v>
      </c>
      <c r="G43" s="57"/>
      <c r="H43" s="56"/>
      <c r="I43" s="58"/>
      <c r="J43" s="56"/>
      <c r="K43" s="58"/>
      <c r="L43" s="57"/>
      <c r="M43" s="57"/>
      <c r="N43" s="56"/>
      <c r="O43" s="58"/>
      <c r="P43" s="56"/>
      <c r="Q43" s="58"/>
      <c r="R43" s="56"/>
      <c r="S43" s="56">
        <v>-63.84</v>
      </c>
      <c r="T43" s="56"/>
      <c r="U43" s="58"/>
      <c r="V43" s="56"/>
      <c r="W43" s="58"/>
      <c r="X43" s="56">
        <v>70.7</v>
      </c>
      <c r="Y43" s="58"/>
      <c r="Z43" s="56"/>
      <c r="AA43" s="59">
        <v>-15.66</v>
      </c>
      <c r="AB43" s="59"/>
      <c r="AC43" s="59"/>
      <c r="AD43" s="59"/>
      <c r="AE43" s="59">
        <v>-42.1</v>
      </c>
      <c r="AF43" s="59"/>
      <c r="AG43" s="59"/>
      <c r="AH43" s="59"/>
      <c r="AI43" s="59"/>
      <c r="AJ43" s="59"/>
      <c r="AK43" s="59"/>
    </row>
    <row r="44" spans="2:96" s="13" customFormat="1" ht="17.25" customHeight="1" thickBot="1">
      <c r="B44" s="151" t="s">
        <v>210</v>
      </c>
      <c r="C44" s="25" t="s">
        <v>199</v>
      </c>
      <c r="D44" s="52">
        <v>57390526.3</v>
      </c>
      <c r="E44" s="52">
        <f t="shared" si="6"/>
        <v>71488590.55</v>
      </c>
      <c r="F44" s="152">
        <f t="shared" si="4"/>
        <v>14098064.250000002</v>
      </c>
      <c r="G44" s="52">
        <f>G45+G53+G54+G57+G66+G67+G80</f>
        <v>0</v>
      </c>
      <c r="H44" s="52">
        <f aca="true" t="shared" si="14" ref="H44:AK44">H45+H53+H54+H57+H66+H67+H80</f>
        <v>0</v>
      </c>
      <c r="I44" s="52">
        <f t="shared" si="14"/>
        <v>369176.0200000001</v>
      </c>
      <c r="J44" s="52">
        <f t="shared" si="14"/>
        <v>489399.26</v>
      </c>
      <c r="K44" s="52">
        <f t="shared" si="14"/>
        <v>400550.83999999997</v>
      </c>
      <c r="L44" s="52">
        <f t="shared" si="14"/>
        <v>384775.68999999994</v>
      </c>
      <c r="M44" s="52">
        <f t="shared" si="14"/>
        <v>251636.36000000002</v>
      </c>
      <c r="N44" s="52">
        <f t="shared" si="14"/>
        <v>0</v>
      </c>
      <c r="O44" s="52">
        <f t="shared" si="14"/>
        <v>0</v>
      </c>
      <c r="P44" s="52">
        <f t="shared" si="14"/>
        <v>286781.21</v>
      </c>
      <c r="Q44" s="52">
        <f t="shared" si="14"/>
        <v>396454.70000000007</v>
      </c>
      <c r="R44" s="52">
        <f t="shared" si="14"/>
        <v>451696.42000000004</v>
      </c>
      <c r="S44" s="52">
        <f t="shared" si="14"/>
        <v>429438.91</v>
      </c>
      <c r="T44" s="52">
        <f t="shared" si="14"/>
        <v>2710015.1900000004</v>
      </c>
      <c r="U44" s="52">
        <f t="shared" si="14"/>
        <v>0</v>
      </c>
      <c r="V44" s="52">
        <f t="shared" si="14"/>
        <v>0</v>
      </c>
      <c r="W44" s="52">
        <f t="shared" si="14"/>
        <v>412130.97000000003</v>
      </c>
      <c r="X44" s="52">
        <f t="shared" si="14"/>
        <v>559463.4600000001</v>
      </c>
      <c r="Y44" s="52">
        <f t="shared" si="14"/>
        <v>2656126.7700000005</v>
      </c>
      <c r="Z44" s="52">
        <f t="shared" si="14"/>
        <v>150038.84</v>
      </c>
      <c r="AA44" s="52">
        <f t="shared" si="14"/>
        <v>374994.07</v>
      </c>
      <c r="AB44" s="52">
        <f t="shared" si="14"/>
        <v>0</v>
      </c>
      <c r="AC44" s="52">
        <f t="shared" si="14"/>
        <v>0</v>
      </c>
      <c r="AD44" s="52">
        <f t="shared" si="14"/>
        <v>207578.5</v>
      </c>
      <c r="AE44" s="52">
        <f t="shared" si="14"/>
        <v>181991.24</v>
      </c>
      <c r="AF44" s="52">
        <f t="shared" si="14"/>
        <v>912062.97</v>
      </c>
      <c r="AG44" s="52">
        <f t="shared" si="14"/>
        <v>1344535.4699999997</v>
      </c>
      <c r="AH44" s="52">
        <f t="shared" si="14"/>
        <v>365323.3100000001</v>
      </c>
      <c r="AI44" s="52">
        <f t="shared" si="14"/>
        <v>453895.25</v>
      </c>
      <c r="AJ44" s="52">
        <f t="shared" si="14"/>
        <v>309998.8</v>
      </c>
      <c r="AK44" s="52">
        <f t="shared" si="14"/>
        <v>0</v>
      </c>
      <c r="AL44" s="215"/>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87"/>
      <c r="BJ44" s="287"/>
      <c r="BK44" s="287"/>
      <c r="BL44" s="287"/>
      <c r="BM44" s="287"/>
      <c r="BN44" s="287"/>
      <c r="BO44" s="287"/>
      <c r="BP44" s="287"/>
      <c r="BQ44" s="287"/>
      <c r="BR44" s="287"/>
      <c r="BS44" s="287"/>
      <c r="BT44" s="287"/>
      <c r="BU44" s="287"/>
      <c r="BV44" s="287"/>
      <c r="BW44" s="287"/>
      <c r="BX44" s="287"/>
      <c r="BY44" s="287"/>
      <c r="BZ44" s="287"/>
      <c r="CA44" s="287"/>
      <c r="CB44" s="287"/>
      <c r="CC44" s="287"/>
      <c r="CD44" s="287"/>
      <c r="CE44" s="287"/>
      <c r="CF44" s="287"/>
      <c r="CG44" s="287"/>
      <c r="CH44" s="287"/>
      <c r="CI44" s="287"/>
      <c r="CJ44" s="287"/>
      <c r="CK44" s="287"/>
      <c r="CL44" s="287"/>
      <c r="CM44" s="287"/>
      <c r="CN44" s="287"/>
      <c r="CO44" s="287"/>
      <c r="CP44" s="287"/>
      <c r="CQ44" s="287"/>
      <c r="CR44" s="287"/>
    </row>
    <row r="45" spans="2:96" s="15" customFormat="1" ht="21" thickBot="1">
      <c r="B45" s="132" t="s">
        <v>223</v>
      </c>
      <c r="C45" s="29" t="s">
        <v>200</v>
      </c>
      <c r="D45" s="53">
        <v>41207602.64</v>
      </c>
      <c r="E45" s="53">
        <f>D45+F45</f>
        <v>49996635.27</v>
      </c>
      <c r="F45" s="109">
        <f>SUM(G45:AK45)</f>
        <v>8789032.630000003</v>
      </c>
      <c r="G45" s="53">
        <f>SUM(G46:G52)</f>
        <v>0</v>
      </c>
      <c r="H45" s="94">
        <f aca="true" t="shared" si="15" ref="H45:AK45">SUM(H46:H52)</f>
        <v>0</v>
      </c>
      <c r="I45" s="94">
        <f t="shared" si="15"/>
        <v>300632.54000000004</v>
      </c>
      <c r="J45" s="94">
        <f t="shared" si="15"/>
        <v>419596.9</v>
      </c>
      <c r="K45" s="94">
        <f t="shared" si="15"/>
        <v>354507.88</v>
      </c>
      <c r="L45" s="94">
        <f t="shared" si="15"/>
        <v>301268.56</v>
      </c>
      <c r="M45" s="94">
        <f t="shared" si="15"/>
        <v>170119.32</v>
      </c>
      <c r="N45" s="94">
        <f t="shared" si="15"/>
        <v>0</v>
      </c>
      <c r="O45" s="94">
        <f t="shared" si="15"/>
        <v>0</v>
      </c>
      <c r="P45" s="94">
        <f t="shared" si="15"/>
        <v>157362.26</v>
      </c>
      <c r="Q45" s="94">
        <f t="shared" si="15"/>
        <v>300192.96</v>
      </c>
      <c r="R45" s="94">
        <f t="shared" si="15"/>
        <v>281690.17000000004</v>
      </c>
      <c r="S45" s="94">
        <f t="shared" si="15"/>
        <v>299002.59</v>
      </c>
      <c r="T45" s="94">
        <f t="shared" si="15"/>
        <v>2664662.4600000004</v>
      </c>
      <c r="U45" s="94">
        <f t="shared" si="15"/>
        <v>0</v>
      </c>
      <c r="V45" s="94">
        <f t="shared" si="15"/>
        <v>0</v>
      </c>
      <c r="W45" s="94">
        <f t="shared" si="15"/>
        <v>367034.9</v>
      </c>
      <c r="X45" s="94">
        <f t="shared" si="15"/>
        <v>348736.57</v>
      </c>
      <c r="Y45" s="94">
        <f t="shared" si="15"/>
        <v>150018.2</v>
      </c>
      <c r="Z45" s="94">
        <f t="shared" si="15"/>
        <v>78502.6</v>
      </c>
      <c r="AA45" s="94">
        <f t="shared" si="15"/>
        <v>178704.40000000002</v>
      </c>
      <c r="AB45" s="94">
        <f t="shared" si="15"/>
        <v>0</v>
      </c>
      <c r="AC45" s="94">
        <f t="shared" si="15"/>
        <v>0</v>
      </c>
      <c r="AD45" s="94">
        <f t="shared" si="15"/>
        <v>128627.65999999999</v>
      </c>
      <c r="AE45" s="94">
        <f t="shared" si="15"/>
        <v>87632.04999999999</v>
      </c>
      <c r="AF45" s="94">
        <f t="shared" si="15"/>
        <v>756678.74</v>
      </c>
      <c r="AG45" s="94">
        <f t="shared" si="15"/>
        <v>470724.61</v>
      </c>
      <c r="AH45" s="94">
        <f t="shared" si="15"/>
        <v>357427.0800000001</v>
      </c>
      <c r="AI45" s="94">
        <f t="shared" si="15"/>
        <v>383773</v>
      </c>
      <c r="AJ45" s="94">
        <f t="shared" si="15"/>
        <v>232137.18</v>
      </c>
      <c r="AK45" s="94">
        <f t="shared" si="15"/>
        <v>0</v>
      </c>
      <c r="AL45" s="388"/>
      <c r="AM45" s="389"/>
      <c r="AN45" s="389"/>
      <c r="AO45" s="389"/>
      <c r="AP45" s="389"/>
      <c r="AQ45" s="389"/>
      <c r="AR45" s="389"/>
      <c r="AS45" s="389"/>
      <c r="AT45" s="389"/>
      <c r="AU45" s="389"/>
      <c r="AV45" s="389"/>
      <c r="AW45" s="389"/>
      <c r="AX45" s="389"/>
      <c r="AY45" s="389"/>
      <c r="AZ45" s="389"/>
      <c r="BA45" s="389"/>
      <c r="BB45" s="389"/>
      <c r="BC45" s="389"/>
      <c r="BD45" s="389"/>
      <c r="BE45" s="389"/>
      <c r="BF45" s="389"/>
      <c r="BG45" s="389"/>
      <c r="BH45" s="389"/>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88"/>
      <c r="CO45" s="288"/>
      <c r="CP45" s="288"/>
      <c r="CQ45" s="288"/>
      <c r="CR45" s="288"/>
    </row>
    <row r="46" spans="2:37" ht="12">
      <c r="B46" s="133" t="s">
        <v>224</v>
      </c>
      <c r="C46" s="30" t="s">
        <v>254</v>
      </c>
      <c r="D46" s="88">
        <v>4388304.83</v>
      </c>
      <c r="E46" s="88">
        <f t="shared" si="6"/>
        <v>5404762.3100000005</v>
      </c>
      <c r="F46" s="95">
        <f t="shared" si="4"/>
        <v>1016457.4800000001</v>
      </c>
      <c r="G46" s="95"/>
      <c r="H46" s="95"/>
      <c r="I46" s="95">
        <v>77943.52</v>
      </c>
      <c r="J46" s="95">
        <v>10</v>
      </c>
      <c r="K46" s="96">
        <v>128219.18</v>
      </c>
      <c r="L46" s="97"/>
      <c r="M46" s="97">
        <v>10</v>
      </c>
      <c r="N46" s="95"/>
      <c r="O46" s="96"/>
      <c r="P46" s="95">
        <v>1101.82</v>
      </c>
      <c r="Q46" s="95">
        <v>30</v>
      </c>
      <c r="R46" s="96"/>
      <c r="S46" s="95"/>
      <c r="T46" s="96"/>
      <c r="U46" s="95"/>
      <c r="V46" s="96"/>
      <c r="W46" s="95"/>
      <c r="X46" s="96"/>
      <c r="Y46" s="95"/>
      <c r="Z46" s="96"/>
      <c r="AA46" s="95"/>
      <c r="AB46" s="96"/>
      <c r="AC46" s="95"/>
      <c r="AD46" s="96"/>
      <c r="AE46" s="95"/>
      <c r="AF46" s="96">
        <v>238230.06</v>
      </c>
      <c r="AG46" s="95">
        <v>186596.46</v>
      </c>
      <c r="AH46" s="96">
        <v>105613.29</v>
      </c>
      <c r="AI46" s="95">
        <v>146210</v>
      </c>
      <c r="AJ46" s="96">
        <v>132493.15</v>
      </c>
      <c r="AK46" s="95"/>
    </row>
    <row r="47" spans="2:37" ht="21.75" customHeight="1">
      <c r="B47" s="134" t="s">
        <v>333</v>
      </c>
      <c r="C47" s="2" t="s">
        <v>270</v>
      </c>
      <c r="D47" s="55">
        <v>8997260.91</v>
      </c>
      <c r="E47" s="55">
        <f t="shared" si="6"/>
        <v>10586775.21</v>
      </c>
      <c r="F47" s="56">
        <f t="shared" si="4"/>
        <v>1589514.3</v>
      </c>
      <c r="G47" s="56"/>
      <c r="H47" s="56"/>
      <c r="I47" s="56">
        <v>8451.26</v>
      </c>
      <c r="J47" s="56">
        <v>32021.57</v>
      </c>
      <c r="K47" s="58">
        <v>55978.96</v>
      </c>
      <c r="L47" s="56">
        <v>25139.72</v>
      </c>
      <c r="M47" s="57">
        <v>16301.85</v>
      </c>
      <c r="N47" s="56"/>
      <c r="O47" s="58"/>
      <c r="P47" s="56">
        <v>38434.48</v>
      </c>
      <c r="Q47" s="56">
        <v>137996.4</v>
      </c>
      <c r="R47" s="58">
        <v>98316.48</v>
      </c>
      <c r="S47" s="56">
        <v>66530.07</v>
      </c>
      <c r="T47" s="58">
        <v>62819</v>
      </c>
      <c r="U47" s="56"/>
      <c r="V47" s="58"/>
      <c r="W47" s="56">
        <v>279056.45</v>
      </c>
      <c r="X47" s="58">
        <v>170866.74</v>
      </c>
      <c r="Y47" s="56">
        <v>44280.14</v>
      </c>
      <c r="Z47" s="58">
        <v>26936.22</v>
      </c>
      <c r="AA47" s="82">
        <v>37470.8</v>
      </c>
      <c r="AB47" s="98"/>
      <c r="AC47" s="82"/>
      <c r="AD47" s="98">
        <v>68275.09</v>
      </c>
      <c r="AE47" s="82">
        <v>25039.19</v>
      </c>
      <c r="AF47" s="98">
        <v>162405.16</v>
      </c>
      <c r="AG47" s="82">
        <v>116053.03</v>
      </c>
      <c r="AH47" s="98">
        <v>58876.41</v>
      </c>
      <c r="AI47" s="82">
        <v>38180.42</v>
      </c>
      <c r="AJ47" s="98">
        <v>20084.86</v>
      </c>
      <c r="AK47" s="82"/>
    </row>
    <row r="48" spans="2:37" ht="13.5" customHeight="1">
      <c r="B48" s="134" t="s">
        <v>225</v>
      </c>
      <c r="C48" s="2" t="s">
        <v>269</v>
      </c>
      <c r="D48" s="60">
        <v>325383.9</v>
      </c>
      <c r="E48" s="60">
        <f t="shared" si="6"/>
        <v>2834130.91</v>
      </c>
      <c r="F48" s="61">
        <f t="shared" si="4"/>
        <v>2508747.0100000002</v>
      </c>
      <c r="G48" s="61"/>
      <c r="H48" s="61"/>
      <c r="I48" s="61"/>
      <c r="J48" s="61">
        <v>685.11</v>
      </c>
      <c r="K48" s="63">
        <v>1533.73</v>
      </c>
      <c r="L48" s="61"/>
      <c r="M48" s="62">
        <v>875.62</v>
      </c>
      <c r="N48" s="61"/>
      <c r="O48" s="63"/>
      <c r="P48" s="61"/>
      <c r="Q48" s="61">
        <v>360.45</v>
      </c>
      <c r="R48" s="63">
        <v>244.46</v>
      </c>
      <c r="S48" s="61"/>
      <c r="T48" s="63">
        <v>2498878</v>
      </c>
      <c r="U48" s="61"/>
      <c r="V48" s="63"/>
      <c r="W48" s="61">
        <v>1286.27</v>
      </c>
      <c r="X48" s="63">
        <v>1602</v>
      </c>
      <c r="Y48" s="61">
        <v>457.62</v>
      </c>
      <c r="Z48" s="63">
        <v>27.91</v>
      </c>
      <c r="AA48" s="81">
        <v>184.53</v>
      </c>
      <c r="AB48" s="99"/>
      <c r="AC48" s="81"/>
      <c r="AD48" s="99">
        <v>354.65</v>
      </c>
      <c r="AE48" s="81"/>
      <c r="AF48" s="99">
        <v>859.07</v>
      </c>
      <c r="AG48" s="81"/>
      <c r="AH48" s="99">
        <v>536.95</v>
      </c>
      <c r="AI48" s="81">
        <v>570.64</v>
      </c>
      <c r="AJ48" s="99">
        <v>290</v>
      </c>
      <c r="AK48" s="81"/>
    </row>
    <row r="49" spans="2:37" ht="19.5" customHeight="1">
      <c r="B49" s="142" t="s">
        <v>309</v>
      </c>
      <c r="C49" s="2" t="s">
        <v>310</v>
      </c>
      <c r="D49" s="60">
        <v>652969.91</v>
      </c>
      <c r="E49" s="60">
        <f t="shared" si="6"/>
        <v>851629.01</v>
      </c>
      <c r="F49" s="61">
        <f t="shared" si="4"/>
        <v>198659.09999999998</v>
      </c>
      <c r="G49" s="56"/>
      <c r="H49" s="56"/>
      <c r="I49" s="56"/>
      <c r="J49" s="56"/>
      <c r="K49" s="58"/>
      <c r="L49" s="56"/>
      <c r="M49" s="57"/>
      <c r="N49" s="56"/>
      <c r="O49" s="58"/>
      <c r="P49" s="56"/>
      <c r="Q49" s="56"/>
      <c r="R49" s="58"/>
      <c r="S49" s="56">
        <v>129366.7</v>
      </c>
      <c r="T49" s="58"/>
      <c r="U49" s="56"/>
      <c r="V49" s="58"/>
      <c r="W49" s="56"/>
      <c r="X49" s="58">
        <v>63267.63</v>
      </c>
      <c r="Y49" s="56">
        <v>6024.77</v>
      </c>
      <c r="Z49" s="58"/>
      <c r="AA49" s="82"/>
      <c r="AB49" s="98"/>
      <c r="AC49" s="82"/>
      <c r="AD49" s="98"/>
      <c r="AE49" s="82"/>
      <c r="AF49" s="98"/>
      <c r="AG49" s="82"/>
      <c r="AH49" s="98"/>
      <c r="AI49" s="82"/>
      <c r="AJ49" s="98"/>
      <c r="AK49" s="82"/>
    </row>
    <row r="50" spans="2:37" ht="19.5">
      <c r="B50" s="142" t="s">
        <v>226</v>
      </c>
      <c r="C50" s="150" t="s">
        <v>252</v>
      </c>
      <c r="D50" s="55">
        <v>2833608.97</v>
      </c>
      <c r="E50" s="55">
        <f t="shared" si="6"/>
        <v>3277930.3600000003</v>
      </c>
      <c r="F50" s="56">
        <f t="shared" si="4"/>
        <v>444321.38999999996</v>
      </c>
      <c r="G50" s="56"/>
      <c r="H50" s="56"/>
      <c r="I50" s="56">
        <v>15179</v>
      </c>
      <c r="J50" s="56">
        <v>8948.26</v>
      </c>
      <c r="K50" s="58">
        <v>20998.12</v>
      </c>
      <c r="L50" s="56">
        <v>40896.06</v>
      </c>
      <c r="M50" s="57">
        <v>32435.75</v>
      </c>
      <c r="N50" s="56"/>
      <c r="O50" s="58"/>
      <c r="P50" s="56">
        <v>25681.43</v>
      </c>
      <c r="Q50" s="56">
        <v>6675.97</v>
      </c>
      <c r="R50" s="58">
        <v>32135.44</v>
      </c>
      <c r="S50" s="56">
        <v>4026</v>
      </c>
      <c r="T50" s="58">
        <v>24838.49</v>
      </c>
      <c r="U50" s="56"/>
      <c r="V50" s="58"/>
      <c r="W50" s="56">
        <v>5894.92</v>
      </c>
      <c r="X50" s="58">
        <v>13711.5</v>
      </c>
      <c r="Y50" s="56">
        <v>25740.6</v>
      </c>
      <c r="Z50" s="58">
        <v>2259.97</v>
      </c>
      <c r="AA50" s="82">
        <v>15774</v>
      </c>
      <c r="AB50" s="98"/>
      <c r="AC50" s="82"/>
      <c r="AD50" s="98">
        <v>19460.06</v>
      </c>
      <c r="AE50" s="82">
        <v>30192.6</v>
      </c>
      <c r="AF50" s="98">
        <v>26092.8</v>
      </c>
      <c r="AG50" s="82">
        <v>24836.97</v>
      </c>
      <c r="AH50" s="98">
        <v>5103.45</v>
      </c>
      <c r="AI50" s="82">
        <v>43440</v>
      </c>
      <c r="AJ50" s="98">
        <v>20000</v>
      </c>
      <c r="AK50" s="82"/>
    </row>
    <row r="51" spans="2:96" s="41" customFormat="1" ht="12.75" customHeight="1">
      <c r="B51" s="134" t="s">
        <v>227</v>
      </c>
      <c r="C51" s="31" t="s">
        <v>272</v>
      </c>
      <c r="D51" s="83">
        <v>5150723.91</v>
      </c>
      <c r="E51" s="83">
        <f t="shared" si="6"/>
        <v>5158087.91</v>
      </c>
      <c r="F51" s="84">
        <f t="shared" si="4"/>
        <v>7364</v>
      </c>
      <c r="G51" s="84"/>
      <c r="H51" s="84"/>
      <c r="I51" s="84"/>
      <c r="J51" s="84"/>
      <c r="K51" s="100"/>
      <c r="L51" s="84">
        <v>7364</v>
      </c>
      <c r="M51" s="85"/>
      <c r="N51" s="84"/>
      <c r="O51" s="100"/>
      <c r="P51" s="84"/>
      <c r="Q51" s="84"/>
      <c r="R51" s="100"/>
      <c r="S51" s="84"/>
      <c r="T51" s="100"/>
      <c r="U51" s="84"/>
      <c r="V51" s="100"/>
      <c r="W51" s="84"/>
      <c r="X51" s="100"/>
      <c r="Y51" s="84"/>
      <c r="Z51" s="100"/>
      <c r="AA51" s="101"/>
      <c r="AB51" s="102"/>
      <c r="AC51" s="101"/>
      <c r="AD51" s="102"/>
      <c r="AE51" s="101"/>
      <c r="AF51" s="102"/>
      <c r="AG51" s="101"/>
      <c r="AH51" s="102"/>
      <c r="AI51" s="101"/>
      <c r="AJ51" s="102"/>
      <c r="AK51" s="10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row>
    <row r="52" spans="2:38" ht="13.5" customHeight="1" thickBot="1">
      <c r="B52" s="143" t="s">
        <v>209</v>
      </c>
      <c r="C52" s="32" t="s">
        <v>228</v>
      </c>
      <c r="D52" s="110">
        <v>18859350.209999997</v>
      </c>
      <c r="E52" s="110">
        <f t="shared" si="6"/>
        <v>21883319.559999995</v>
      </c>
      <c r="F52" s="65">
        <f t="shared" si="4"/>
        <v>3023969.3499999996</v>
      </c>
      <c r="G52" s="56"/>
      <c r="H52" s="65"/>
      <c r="I52" s="65">
        <v>199058.76</v>
      </c>
      <c r="J52" s="65">
        <v>377931.96</v>
      </c>
      <c r="K52" s="58">
        <v>147777.89</v>
      </c>
      <c r="L52" s="65">
        <v>227868.78</v>
      </c>
      <c r="M52" s="57">
        <v>120496.1</v>
      </c>
      <c r="N52" s="65"/>
      <c r="O52" s="58"/>
      <c r="P52" s="56">
        <v>92144.53</v>
      </c>
      <c r="Q52" s="65">
        <v>155130.14</v>
      </c>
      <c r="R52" s="58">
        <v>150993.79</v>
      </c>
      <c r="S52" s="65">
        <v>99079.82</v>
      </c>
      <c r="T52" s="58">
        <v>78126.97</v>
      </c>
      <c r="U52" s="65"/>
      <c r="V52" s="58"/>
      <c r="W52" s="65">
        <v>80797.26</v>
      </c>
      <c r="X52" s="58">
        <v>99288.7</v>
      </c>
      <c r="Y52" s="65">
        <v>73515.07</v>
      </c>
      <c r="Z52" s="58">
        <v>49278.5</v>
      </c>
      <c r="AA52" s="82">
        <v>125275.07</v>
      </c>
      <c r="AB52" s="98"/>
      <c r="AC52" s="82"/>
      <c r="AD52" s="98">
        <v>40537.86</v>
      </c>
      <c r="AE52" s="82">
        <v>32400.26</v>
      </c>
      <c r="AF52" s="98">
        <v>329091.65</v>
      </c>
      <c r="AG52" s="82">
        <v>143238.15</v>
      </c>
      <c r="AH52" s="98">
        <v>187296.98</v>
      </c>
      <c r="AI52" s="82">
        <f>165358.4-9986.46</f>
        <v>155371.94</v>
      </c>
      <c r="AJ52" s="98">
        <v>59269.17</v>
      </c>
      <c r="AK52" s="82"/>
      <c r="AL52" s="212"/>
    </row>
    <row r="53" spans="2:96" s="15" customFormat="1" ht="15" customHeight="1" thickBot="1">
      <c r="B53" s="144" t="s">
        <v>229</v>
      </c>
      <c r="C53" s="42" t="s">
        <v>177</v>
      </c>
      <c r="D53" s="53">
        <v>1433134.2</v>
      </c>
      <c r="E53" s="53">
        <f t="shared" si="6"/>
        <v>1503613.6199999999</v>
      </c>
      <c r="F53" s="54">
        <f t="shared" si="4"/>
        <v>70479.42</v>
      </c>
      <c r="G53" s="54"/>
      <c r="H53" s="54"/>
      <c r="I53" s="54">
        <v>413.71</v>
      </c>
      <c r="J53" s="54"/>
      <c r="K53" s="104"/>
      <c r="L53" s="105">
        <v>16959.6</v>
      </c>
      <c r="M53" s="105"/>
      <c r="N53" s="106"/>
      <c r="O53" s="104"/>
      <c r="P53" s="54">
        <v>5383.09</v>
      </c>
      <c r="Q53" s="104">
        <v>5404.4</v>
      </c>
      <c r="R53" s="106"/>
      <c r="S53" s="106">
        <v>834.66</v>
      </c>
      <c r="T53" s="106">
        <v>16173</v>
      </c>
      <c r="U53" s="104"/>
      <c r="V53" s="106"/>
      <c r="W53" s="104">
        <v>847.37</v>
      </c>
      <c r="X53" s="106">
        <v>32.4</v>
      </c>
      <c r="Y53" s="105"/>
      <c r="Z53" s="105">
        <v>-6981.49</v>
      </c>
      <c r="AA53" s="107">
        <v>494.12</v>
      </c>
      <c r="AB53" s="108"/>
      <c r="AC53" s="107"/>
      <c r="AD53" s="108">
        <v>714.3</v>
      </c>
      <c r="AE53" s="107">
        <v>5641.19</v>
      </c>
      <c r="AF53" s="108">
        <v>158.7</v>
      </c>
      <c r="AG53" s="107">
        <v>17716.55</v>
      </c>
      <c r="AH53" s="108">
        <v>4218.4</v>
      </c>
      <c r="AI53" s="107">
        <v>676.7</v>
      </c>
      <c r="AJ53" s="108">
        <v>1792.72</v>
      </c>
      <c r="AK53" s="107"/>
      <c r="AL53" s="388"/>
      <c r="AM53" s="389"/>
      <c r="AN53" s="389"/>
      <c r="AO53" s="389"/>
      <c r="AP53" s="389"/>
      <c r="AQ53" s="389"/>
      <c r="AR53" s="389"/>
      <c r="AS53" s="389"/>
      <c r="AT53" s="389"/>
      <c r="AU53" s="389"/>
      <c r="AV53" s="389"/>
      <c r="AW53" s="389"/>
      <c r="AX53" s="389"/>
      <c r="AY53" s="389"/>
      <c r="AZ53" s="389"/>
      <c r="BA53" s="389"/>
      <c r="BB53" s="389"/>
      <c r="BC53" s="389"/>
      <c r="BD53" s="389"/>
      <c r="BE53" s="389"/>
      <c r="BF53" s="389"/>
      <c r="BG53" s="389"/>
      <c r="BH53" s="389"/>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c r="CO53" s="288"/>
      <c r="CP53" s="288"/>
      <c r="CQ53" s="288"/>
      <c r="CR53" s="288"/>
    </row>
    <row r="54" spans="2:96" s="15" customFormat="1" ht="15" customHeight="1">
      <c r="B54" s="144" t="s">
        <v>277</v>
      </c>
      <c r="C54" s="42" t="s">
        <v>278</v>
      </c>
      <c r="D54" s="103">
        <v>1816904.21</v>
      </c>
      <c r="E54" s="103">
        <f t="shared" si="6"/>
        <v>2269768.66</v>
      </c>
      <c r="F54" s="109">
        <f>SUM(G54:AK54)</f>
        <v>452864.45</v>
      </c>
      <c r="G54" s="106">
        <f>SUM(G55:G56)</f>
        <v>0</v>
      </c>
      <c r="H54" s="106">
        <f aca="true" t="shared" si="16" ref="H54:AK54">SUM(H55:H56)</f>
        <v>0</v>
      </c>
      <c r="I54" s="106">
        <f t="shared" si="16"/>
        <v>20000</v>
      </c>
      <c r="J54" s="106">
        <f t="shared" si="16"/>
        <v>0</v>
      </c>
      <c r="K54" s="106">
        <f t="shared" si="16"/>
        <v>0</v>
      </c>
      <c r="L54" s="106">
        <f t="shared" si="16"/>
        <v>20000</v>
      </c>
      <c r="M54" s="106">
        <f t="shared" si="16"/>
        <v>46864.45</v>
      </c>
      <c r="N54" s="106">
        <f t="shared" si="16"/>
        <v>0</v>
      </c>
      <c r="O54" s="106">
        <f t="shared" si="16"/>
        <v>0</v>
      </c>
      <c r="P54" s="106">
        <f t="shared" si="16"/>
        <v>0</v>
      </c>
      <c r="Q54" s="106">
        <f t="shared" si="16"/>
        <v>2000</v>
      </c>
      <c r="R54" s="106">
        <f t="shared" si="16"/>
        <v>60000</v>
      </c>
      <c r="S54" s="106">
        <f t="shared" si="16"/>
        <v>20000</v>
      </c>
      <c r="T54" s="106">
        <f t="shared" si="16"/>
        <v>20000</v>
      </c>
      <c r="U54" s="106">
        <f t="shared" si="16"/>
        <v>0</v>
      </c>
      <c r="V54" s="106">
        <f t="shared" si="16"/>
        <v>0</v>
      </c>
      <c r="W54" s="106">
        <f t="shared" si="16"/>
        <v>20000</v>
      </c>
      <c r="X54" s="106">
        <f t="shared" si="16"/>
        <v>100000</v>
      </c>
      <c r="Y54" s="106">
        <f t="shared" si="16"/>
        <v>20000</v>
      </c>
      <c r="Z54" s="106">
        <f t="shared" si="16"/>
        <v>42000</v>
      </c>
      <c r="AA54" s="106">
        <f t="shared" si="16"/>
        <v>40000</v>
      </c>
      <c r="AB54" s="106">
        <f t="shared" si="16"/>
        <v>0</v>
      </c>
      <c r="AC54" s="106">
        <f t="shared" si="16"/>
        <v>0</v>
      </c>
      <c r="AD54" s="106">
        <f t="shared" si="16"/>
        <v>22000</v>
      </c>
      <c r="AE54" s="106">
        <f t="shared" si="16"/>
        <v>0</v>
      </c>
      <c r="AF54" s="106">
        <f t="shared" si="16"/>
        <v>20000</v>
      </c>
      <c r="AG54" s="106">
        <f t="shared" si="16"/>
        <v>0</v>
      </c>
      <c r="AH54" s="106">
        <f t="shared" si="16"/>
        <v>0</v>
      </c>
      <c r="AI54" s="106">
        <f t="shared" si="16"/>
        <v>0</v>
      </c>
      <c r="AJ54" s="106">
        <f t="shared" si="16"/>
        <v>0</v>
      </c>
      <c r="AK54" s="106">
        <f t="shared" si="16"/>
        <v>0</v>
      </c>
      <c r="AL54" s="388"/>
      <c r="AM54" s="389"/>
      <c r="AN54" s="389"/>
      <c r="AO54" s="389"/>
      <c r="AP54" s="389"/>
      <c r="AQ54" s="389"/>
      <c r="AR54" s="389"/>
      <c r="AS54" s="389"/>
      <c r="AT54" s="389"/>
      <c r="AU54" s="389"/>
      <c r="AV54" s="389"/>
      <c r="AW54" s="389"/>
      <c r="AX54" s="389"/>
      <c r="AY54" s="389"/>
      <c r="AZ54" s="389"/>
      <c r="BA54" s="389"/>
      <c r="BB54" s="389"/>
      <c r="BC54" s="389"/>
      <c r="BD54" s="389"/>
      <c r="BE54" s="389"/>
      <c r="BF54" s="389"/>
      <c r="BG54" s="389"/>
      <c r="BH54" s="389"/>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c r="CO54" s="288"/>
      <c r="CP54" s="288"/>
      <c r="CQ54" s="288"/>
      <c r="CR54" s="288"/>
    </row>
    <row r="55" spans="2:37" ht="12.75" customHeight="1">
      <c r="B55" s="134" t="s">
        <v>230</v>
      </c>
      <c r="C55" s="17" t="s">
        <v>261</v>
      </c>
      <c r="D55" s="60">
        <v>1536300</v>
      </c>
      <c r="E55" s="60">
        <f t="shared" si="6"/>
        <v>1942300</v>
      </c>
      <c r="F55" s="61">
        <f t="shared" si="4"/>
        <v>406000</v>
      </c>
      <c r="G55" s="61"/>
      <c r="H55" s="63"/>
      <c r="I55" s="61">
        <v>20000</v>
      </c>
      <c r="J55" s="61"/>
      <c r="K55" s="62"/>
      <c r="L55" s="62">
        <v>20000</v>
      </c>
      <c r="M55" s="62"/>
      <c r="N55" s="61"/>
      <c r="O55" s="63"/>
      <c r="P55" s="61"/>
      <c r="Q55" s="63">
        <v>2000</v>
      </c>
      <c r="R55" s="61">
        <v>60000</v>
      </c>
      <c r="S55" s="61">
        <v>20000</v>
      </c>
      <c r="T55" s="61">
        <v>20000</v>
      </c>
      <c r="U55" s="63"/>
      <c r="V55" s="61"/>
      <c r="W55" s="63">
        <v>20000</v>
      </c>
      <c r="X55" s="61">
        <v>100000</v>
      </c>
      <c r="Y55" s="62">
        <v>20000</v>
      </c>
      <c r="Z55" s="61">
        <v>42000</v>
      </c>
      <c r="AA55" s="64">
        <v>40000</v>
      </c>
      <c r="AB55" s="64"/>
      <c r="AC55" s="64"/>
      <c r="AD55" s="64">
        <v>22000</v>
      </c>
      <c r="AE55" s="64"/>
      <c r="AF55" s="64">
        <v>20000</v>
      </c>
      <c r="AG55" s="64"/>
      <c r="AH55" s="64"/>
      <c r="AI55" s="64"/>
      <c r="AJ55" s="64"/>
      <c r="AK55" s="64"/>
    </row>
    <row r="56" spans="2:37" ht="18.75" customHeight="1" thickBot="1">
      <c r="B56" s="135" t="s">
        <v>403</v>
      </c>
      <c r="C56" s="32" t="s">
        <v>404</v>
      </c>
      <c r="D56" s="122">
        <v>280604.21</v>
      </c>
      <c r="E56" s="122">
        <f t="shared" si="6"/>
        <v>327468.66000000003</v>
      </c>
      <c r="F56" s="61">
        <f t="shared" si="4"/>
        <v>46864.45</v>
      </c>
      <c r="G56" s="69"/>
      <c r="H56" s="70"/>
      <c r="I56" s="69"/>
      <c r="J56" s="69"/>
      <c r="K56" s="120"/>
      <c r="L56" s="120"/>
      <c r="M56" s="120">
        <v>46864.45</v>
      </c>
      <c r="N56" s="69"/>
      <c r="O56" s="70"/>
      <c r="P56" s="69"/>
      <c r="Q56" s="70"/>
      <c r="R56" s="69"/>
      <c r="S56" s="69"/>
      <c r="T56" s="69"/>
      <c r="U56" s="70"/>
      <c r="V56" s="69"/>
      <c r="W56" s="70"/>
      <c r="X56" s="69"/>
      <c r="Y56" s="120"/>
      <c r="Z56" s="69"/>
      <c r="AA56" s="71"/>
      <c r="AB56" s="71"/>
      <c r="AC56" s="71"/>
      <c r="AD56" s="71"/>
      <c r="AE56" s="71"/>
      <c r="AF56" s="71"/>
      <c r="AG56" s="71"/>
      <c r="AH56" s="71"/>
      <c r="AI56" s="71"/>
      <c r="AJ56" s="71"/>
      <c r="AK56" s="71"/>
    </row>
    <row r="57" spans="2:96" s="15" customFormat="1" ht="15" customHeight="1">
      <c r="B57" s="145" t="s">
        <v>231</v>
      </c>
      <c r="C57" s="43" t="s">
        <v>232</v>
      </c>
      <c r="D57" s="114">
        <v>1743175</v>
      </c>
      <c r="E57" s="115">
        <f t="shared" si="6"/>
        <v>4893275</v>
      </c>
      <c r="F57" s="106">
        <f>SUM(G57:AK57)</f>
        <v>3150100</v>
      </c>
      <c r="G57" s="116">
        <f aca="true" t="shared" si="17" ref="G57:AK57">SUM(G58:G65)</f>
        <v>0</v>
      </c>
      <c r="H57" s="117">
        <f t="shared" si="17"/>
        <v>0</v>
      </c>
      <c r="I57" s="116">
        <f t="shared" si="17"/>
        <v>18100</v>
      </c>
      <c r="J57" s="116">
        <f t="shared" si="17"/>
        <v>0</v>
      </c>
      <c r="K57" s="116">
        <f t="shared" si="17"/>
        <v>0</v>
      </c>
      <c r="L57" s="116">
        <f t="shared" si="17"/>
        <v>0</v>
      </c>
      <c r="M57" s="116">
        <f t="shared" si="17"/>
        <v>0</v>
      </c>
      <c r="N57" s="116">
        <f t="shared" si="17"/>
        <v>0</v>
      </c>
      <c r="O57" s="116">
        <f t="shared" si="17"/>
        <v>0</v>
      </c>
      <c r="P57" s="116">
        <f t="shared" si="17"/>
        <v>0</v>
      </c>
      <c r="Q57" s="116">
        <f t="shared" si="17"/>
        <v>0</v>
      </c>
      <c r="R57" s="116">
        <f t="shared" si="17"/>
        <v>0</v>
      </c>
      <c r="S57" s="116">
        <f t="shared" si="17"/>
        <v>0</v>
      </c>
      <c r="T57" s="116">
        <f t="shared" si="17"/>
        <v>0</v>
      </c>
      <c r="U57" s="116">
        <f t="shared" si="17"/>
        <v>0</v>
      </c>
      <c r="V57" s="116">
        <f t="shared" si="17"/>
        <v>0</v>
      </c>
      <c r="W57" s="116">
        <f t="shared" si="17"/>
        <v>0</v>
      </c>
      <c r="X57" s="116">
        <f t="shared" si="17"/>
        <v>0</v>
      </c>
      <c r="Y57" s="116">
        <f t="shared" si="17"/>
        <v>2432000</v>
      </c>
      <c r="Z57" s="116">
        <f t="shared" si="17"/>
        <v>0</v>
      </c>
      <c r="AA57" s="116">
        <f t="shared" si="17"/>
        <v>0</v>
      </c>
      <c r="AB57" s="116">
        <f t="shared" si="17"/>
        <v>0</v>
      </c>
      <c r="AC57" s="116">
        <f t="shared" si="17"/>
        <v>0</v>
      </c>
      <c r="AD57" s="116">
        <f t="shared" si="17"/>
        <v>0</v>
      </c>
      <c r="AE57" s="116">
        <f t="shared" si="17"/>
        <v>0</v>
      </c>
      <c r="AF57" s="116">
        <f t="shared" si="17"/>
        <v>0</v>
      </c>
      <c r="AG57" s="116">
        <f t="shared" si="17"/>
        <v>700000</v>
      </c>
      <c r="AH57" s="116">
        <f t="shared" si="17"/>
        <v>0</v>
      </c>
      <c r="AI57" s="116">
        <f t="shared" si="17"/>
        <v>0</v>
      </c>
      <c r="AJ57" s="116">
        <f t="shared" si="17"/>
        <v>0</v>
      </c>
      <c r="AK57" s="116">
        <f t="shared" si="17"/>
        <v>0</v>
      </c>
      <c r="AL57" s="388"/>
      <c r="AM57" s="389"/>
      <c r="AN57" s="389"/>
      <c r="AO57" s="389"/>
      <c r="AP57" s="389"/>
      <c r="AQ57" s="389"/>
      <c r="AR57" s="389"/>
      <c r="AS57" s="389"/>
      <c r="AT57" s="389"/>
      <c r="AU57" s="389"/>
      <c r="AV57" s="389"/>
      <c r="AW57" s="389"/>
      <c r="AX57" s="389"/>
      <c r="AY57" s="389"/>
      <c r="AZ57" s="389"/>
      <c r="BA57" s="389"/>
      <c r="BB57" s="389"/>
      <c r="BC57" s="389"/>
      <c r="BD57" s="389"/>
      <c r="BE57" s="389"/>
      <c r="BF57" s="389"/>
      <c r="BG57" s="389"/>
      <c r="BH57" s="389"/>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row>
    <row r="58" spans="2:37" ht="13.5" customHeight="1">
      <c r="B58" s="139" t="s">
        <v>233</v>
      </c>
      <c r="C58" s="38" t="s">
        <v>234</v>
      </c>
      <c r="D58" s="60">
        <v>0</v>
      </c>
      <c r="E58" s="60">
        <f t="shared" si="6"/>
        <v>0</v>
      </c>
      <c r="F58" s="61">
        <f t="shared" si="4"/>
        <v>0</v>
      </c>
      <c r="G58" s="61"/>
      <c r="H58" s="63"/>
      <c r="I58" s="56"/>
      <c r="J58" s="56"/>
      <c r="K58" s="57"/>
      <c r="L58" s="57"/>
      <c r="M58" s="57"/>
      <c r="N58" s="56"/>
      <c r="O58" s="118"/>
      <c r="P58" s="80"/>
      <c r="Q58" s="92"/>
      <c r="R58" s="80"/>
      <c r="S58" s="80"/>
      <c r="T58" s="80"/>
      <c r="U58" s="92"/>
      <c r="V58" s="80"/>
      <c r="W58" s="92"/>
      <c r="X58" s="80"/>
      <c r="Y58" s="118"/>
      <c r="Z58" s="80"/>
      <c r="AA58" s="86"/>
      <c r="AB58" s="119"/>
      <c r="AC58" s="86"/>
      <c r="AD58" s="86"/>
      <c r="AE58" s="86"/>
      <c r="AF58" s="119"/>
      <c r="AG58" s="86"/>
      <c r="AH58" s="86"/>
      <c r="AI58" s="86"/>
      <c r="AJ58" s="119"/>
      <c r="AK58" s="86"/>
    </row>
    <row r="59" spans="2:37" ht="13.5" customHeight="1">
      <c r="B59" s="209" t="s">
        <v>236</v>
      </c>
      <c r="C59" s="28" t="s">
        <v>268</v>
      </c>
      <c r="D59" s="55">
        <v>0</v>
      </c>
      <c r="E59" s="55">
        <f t="shared" si="6"/>
        <v>0</v>
      </c>
      <c r="F59" s="56">
        <f t="shared" si="4"/>
        <v>0</v>
      </c>
      <c r="G59" s="61"/>
      <c r="H59" s="63"/>
      <c r="I59" s="61"/>
      <c r="J59" s="61"/>
      <c r="K59" s="62"/>
      <c r="L59" s="62"/>
      <c r="M59" s="62"/>
      <c r="N59" s="61"/>
      <c r="O59" s="63"/>
      <c r="P59" s="61"/>
      <c r="Q59" s="63"/>
      <c r="R59" s="61"/>
      <c r="S59" s="61"/>
      <c r="T59" s="61"/>
      <c r="U59" s="63"/>
      <c r="V59" s="61"/>
      <c r="W59" s="63"/>
      <c r="X59" s="61"/>
      <c r="Y59" s="62"/>
      <c r="Z59" s="61"/>
      <c r="AA59" s="64"/>
      <c r="AB59" s="64"/>
      <c r="AC59" s="64"/>
      <c r="AD59" s="64"/>
      <c r="AE59" s="64"/>
      <c r="AF59" s="64"/>
      <c r="AG59" s="64"/>
      <c r="AH59" s="64"/>
      <c r="AI59" s="64"/>
      <c r="AJ59" s="64"/>
      <c r="AK59" s="64"/>
    </row>
    <row r="60" spans="2:37" ht="13.5" customHeight="1">
      <c r="B60" s="210" t="s">
        <v>237</v>
      </c>
      <c r="C60" s="39" t="s">
        <v>267</v>
      </c>
      <c r="D60" s="60">
        <v>0</v>
      </c>
      <c r="E60" s="60">
        <f t="shared" si="6"/>
        <v>0</v>
      </c>
      <c r="F60" s="61">
        <f t="shared" si="4"/>
        <v>0</v>
      </c>
      <c r="G60" s="61"/>
      <c r="H60" s="63"/>
      <c r="I60" s="56"/>
      <c r="J60" s="56"/>
      <c r="K60" s="57"/>
      <c r="L60" s="57"/>
      <c r="M60" s="57"/>
      <c r="N60" s="56"/>
      <c r="O60" s="57"/>
      <c r="P60" s="56"/>
      <c r="Q60" s="58"/>
      <c r="R60" s="56"/>
      <c r="S60" s="56"/>
      <c r="T60" s="56"/>
      <c r="U60" s="58"/>
      <c r="V60" s="56"/>
      <c r="W60" s="58"/>
      <c r="X60" s="56"/>
      <c r="Y60" s="57"/>
      <c r="Z60" s="56"/>
      <c r="AA60" s="59"/>
      <c r="AB60" s="82"/>
      <c r="AC60" s="59"/>
      <c r="AD60" s="59"/>
      <c r="AE60" s="59"/>
      <c r="AF60" s="82"/>
      <c r="AG60" s="59"/>
      <c r="AH60" s="59"/>
      <c r="AI60" s="59"/>
      <c r="AJ60" s="82"/>
      <c r="AK60" s="59"/>
    </row>
    <row r="61" spans="2:37" ht="23.25" customHeight="1">
      <c r="B61" s="146" t="s">
        <v>238</v>
      </c>
      <c r="C61" s="37" t="s">
        <v>266</v>
      </c>
      <c r="D61" s="55">
        <v>70633</v>
      </c>
      <c r="E61" s="55">
        <f t="shared" si="6"/>
        <v>88733</v>
      </c>
      <c r="F61" s="56">
        <f t="shared" si="4"/>
        <v>18100</v>
      </c>
      <c r="G61" s="61"/>
      <c r="H61" s="63"/>
      <c r="I61" s="61">
        <v>18100</v>
      </c>
      <c r="J61" s="61"/>
      <c r="K61" s="62"/>
      <c r="L61" s="62"/>
      <c r="M61" s="62"/>
      <c r="N61" s="61"/>
      <c r="O61" s="62"/>
      <c r="P61" s="61"/>
      <c r="Q61" s="63"/>
      <c r="R61" s="61"/>
      <c r="S61" s="61"/>
      <c r="T61" s="61"/>
      <c r="U61" s="63"/>
      <c r="V61" s="61"/>
      <c r="W61" s="63"/>
      <c r="X61" s="61"/>
      <c r="Y61" s="62"/>
      <c r="Z61" s="61"/>
      <c r="AA61" s="64"/>
      <c r="AB61" s="64"/>
      <c r="AC61" s="64"/>
      <c r="AD61" s="64"/>
      <c r="AE61" s="64"/>
      <c r="AF61" s="64"/>
      <c r="AG61" s="64"/>
      <c r="AH61" s="64"/>
      <c r="AI61" s="64"/>
      <c r="AJ61" s="64"/>
      <c r="AK61" s="64"/>
    </row>
    <row r="62" spans="2:37" ht="12.75" customHeight="1">
      <c r="B62" s="146" t="s">
        <v>239</v>
      </c>
      <c r="C62" s="37" t="s">
        <v>271</v>
      </c>
      <c r="D62" s="60">
        <v>2542</v>
      </c>
      <c r="E62" s="60">
        <f t="shared" si="6"/>
        <v>2542</v>
      </c>
      <c r="F62" s="61">
        <f t="shared" si="4"/>
        <v>0</v>
      </c>
      <c r="G62" s="61"/>
      <c r="H62" s="63"/>
      <c r="I62" s="56"/>
      <c r="J62" s="56"/>
      <c r="K62" s="57"/>
      <c r="L62" s="57"/>
      <c r="M62" s="57"/>
      <c r="N62" s="56"/>
      <c r="O62" s="58"/>
      <c r="P62" s="56"/>
      <c r="Q62" s="58"/>
      <c r="R62" s="56"/>
      <c r="S62" s="56"/>
      <c r="T62" s="69"/>
      <c r="U62" s="70"/>
      <c r="V62" s="69"/>
      <c r="W62" s="70"/>
      <c r="X62" s="69"/>
      <c r="Y62" s="120"/>
      <c r="Z62" s="69"/>
      <c r="AA62" s="71"/>
      <c r="AB62" s="121"/>
      <c r="AC62" s="71"/>
      <c r="AD62" s="71"/>
      <c r="AE62" s="71"/>
      <c r="AF62" s="121"/>
      <c r="AG62" s="71"/>
      <c r="AH62" s="71"/>
      <c r="AI62" s="71"/>
      <c r="AJ62" s="121"/>
      <c r="AK62" s="71"/>
    </row>
    <row r="63" spans="2:37" ht="12" customHeight="1">
      <c r="B63" s="134" t="s">
        <v>240</v>
      </c>
      <c r="C63" s="31" t="s">
        <v>265</v>
      </c>
      <c r="D63" s="55">
        <v>1670000</v>
      </c>
      <c r="E63" s="55">
        <f t="shared" si="6"/>
        <v>4802000</v>
      </c>
      <c r="F63" s="56">
        <f t="shared" si="4"/>
        <v>3132000</v>
      </c>
      <c r="G63" s="61"/>
      <c r="H63" s="63"/>
      <c r="I63" s="61"/>
      <c r="J63" s="61"/>
      <c r="K63" s="62"/>
      <c r="L63" s="62"/>
      <c r="M63" s="62"/>
      <c r="N63" s="61"/>
      <c r="O63" s="63"/>
      <c r="P63" s="61"/>
      <c r="Q63" s="63"/>
      <c r="R63" s="61"/>
      <c r="S63" s="61"/>
      <c r="T63" s="69"/>
      <c r="U63" s="70"/>
      <c r="V63" s="69"/>
      <c r="W63" s="70"/>
      <c r="X63" s="69"/>
      <c r="Y63" s="62">
        <v>2432000</v>
      </c>
      <c r="Z63" s="61"/>
      <c r="AA63" s="64"/>
      <c r="AB63" s="59"/>
      <c r="AC63" s="59"/>
      <c r="AD63" s="59"/>
      <c r="AE63" s="59"/>
      <c r="AF63" s="59"/>
      <c r="AG63" s="59">
        <v>700000</v>
      </c>
      <c r="AH63" s="59"/>
      <c r="AI63" s="59"/>
      <c r="AJ63" s="59"/>
      <c r="AK63" s="59"/>
    </row>
    <row r="64" spans="2:37" ht="12" customHeight="1">
      <c r="B64" s="134" t="s">
        <v>241</v>
      </c>
      <c r="C64" s="31" t="s">
        <v>264</v>
      </c>
      <c r="D64" s="60">
        <v>0</v>
      </c>
      <c r="E64" s="60">
        <f t="shared" si="6"/>
        <v>0</v>
      </c>
      <c r="F64" s="61">
        <f t="shared" si="4"/>
        <v>0</v>
      </c>
      <c r="G64" s="56"/>
      <c r="H64" s="58"/>
      <c r="I64" s="56"/>
      <c r="J64" s="56"/>
      <c r="K64" s="57"/>
      <c r="L64" s="118"/>
      <c r="M64" s="57"/>
      <c r="N64" s="56"/>
      <c r="O64" s="58"/>
      <c r="P64" s="56"/>
      <c r="Q64" s="58"/>
      <c r="R64" s="56"/>
      <c r="S64" s="56"/>
      <c r="T64" s="56"/>
      <c r="U64" s="58"/>
      <c r="V64" s="56"/>
      <c r="W64" s="58"/>
      <c r="X64" s="56"/>
      <c r="Y64" s="57"/>
      <c r="Z64" s="56"/>
      <c r="AA64" s="59"/>
      <c r="AB64" s="119"/>
      <c r="AC64" s="86"/>
      <c r="AD64" s="86"/>
      <c r="AE64" s="86"/>
      <c r="AF64" s="81"/>
      <c r="AG64" s="64"/>
      <c r="AH64" s="64"/>
      <c r="AI64" s="64"/>
      <c r="AJ64" s="81"/>
      <c r="AK64" s="64"/>
    </row>
    <row r="65" spans="2:37" ht="14.25" customHeight="1" thickBot="1">
      <c r="B65" s="135" t="s">
        <v>273</v>
      </c>
      <c r="C65" s="32" t="s">
        <v>242</v>
      </c>
      <c r="D65" s="55">
        <v>0</v>
      </c>
      <c r="E65" s="55">
        <f t="shared" si="6"/>
        <v>0</v>
      </c>
      <c r="F65" s="65">
        <f t="shared" si="4"/>
        <v>0</v>
      </c>
      <c r="G65" s="65"/>
      <c r="H65" s="58"/>
      <c r="I65" s="56"/>
      <c r="J65" s="56"/>
      <c r="K65" s="57"/>
      <c r="L65" s="118"/>
      <c r="M65" s="57"/>
      <c r="N65" s="56"/>
      <c r="O65" s="58"/>
      <c r="P65" s="56"/>
      <c r="Q65" s="58"/>
      <c r="R65" s="56"/>
      <c r="S65" s="56"/>
      <c r="T65" s="56"/>
      <c r="U65" s="58"/>
      <c r="V65" s="56"/>
      <c r="W65" s="58"/>
      <c r="X65" s="61"/>
      <c r="Y65" s="62"/>
      <c r="Z65" s="61"/>
      <c r="AA65" s="64"/>
      <c r="AB65" s="59"/>
      <c r="AC65" s="59"/>
      <c r="AD65" s="59"/>
      <c r="AE65" s="59"/>
      <c r="AF65" s="59"/>
      <c r="AG65" s="59"/>
      <c r="AH65" s="59"/>
      <c r="AI65" s="59"/>
      <c r="AJ65" s="59"/>
      <c r="AK65" s="59"/>
    </row>
    <row r="66" spans="2:96" s="15" customFormat="1" ht="13.5" customHeight="1" thickBot="1">
      <c r="B66" s="147" t="s">
        <v>276</v>
      </c>
      <c r="C66" s="44" t="s">
        <v>279</v>
      </c>
      <c r="D66" s="53">
        <v>244485</v>
      </c>
      <c r="E66" s="53">
        <f t="shared" si="6"/>
        <v>269585</v>
      </c>
      <c r="F66" s="54">
        <f t="shared" si="4"/>
        <v>25100</v>
      </c>
      <c r="G66" s="54"/>
      <c r="H66" s="124"/>
      <c r="I66" s="54">
        <v>1700</v>
      </c>
      <c r="J66" s="54">
        <v>1200</v>
      </c>
      <c r="K66" s="124">
        <v>2000</v>
      </c>
      <c r="L66" s="54"/>
      <c r="M66" s="124">
        <v>800</v>
      </c>
      <c r="N66" s="54"/>
      <c r="O66" s="125"/>
      <c r="P66" s="54"/>
      <c r="Q66" s="125">
        <v>1200</v>
      </c>
      <c r="R66" s="54">
        <v>2200</v>
      </c>
      <c r="S66" s="54"/>
      <c r="T66" s="54">
        <v>1000</v>
      </c>
      <c r="U66" s="125"/>
      <c r="V66" s="54"/>
      <c r="W66" s="125">
        <v>1600</v>
      </c>
      <c r="X66" s="87">
        <v>1400</v>
      </c>
      <c r="Y66" s="126"/>
      <c r="Z66" s="87">
        <v>800</v>
      </c>
      <c r="AA66" s="127">
        <v>1000</v>
      </c>
      <c r="AB66" s="128"/>
      <c r="AC66" s="128"/>
      <c r="AD66" s="128">
        <v>1400</v>
      </c>
      <c r="AE66" s="128">
        <v>1400</v>
      </c>
      <c r="AF66" s="128">
        <v>800</v>
      </c>
      <c r="AG66" s="128">
        <v>4200</v>
      </c>
      <c r="AH66" s="128"/>
      <c r="AI66" s="128">
        <v>2400</v>
      </c>
      <c r="AJ66" s="128"/>
      <c r="AK66" s="128"/>
      <c r="AL66" s="388"/>
      <c r="AM66" s="389"/>
      <c r="AN66" s="389"/>
      <c r="AO66" s="389"/>
      <c r="AP66" s="389"/>
      <c r="AQ66" s="389"/>
      <c r="AR66" s="389"/>
      <c r="AS66" s="389"/>
      <c r="AT66" s="389"/>
      <c r="AU66" s="389"/>
      <c r="AV66" s="389"/>
      <c r="AW66" s="389"/>
      <c r="AX66" s="389"/>
      <c r="AY66" s="389"/>
      <c r="AZ66" s="389"/>
      <c r="BA66" s="389"/>
      <c r="BB66" s="389"/>
      <c r="BC66" s="389"/>
      <c r="BD66" s="389"/>
      <c r="BE66" s="389"/>
      <c r="BF66" s="389"/>
      <c r="BG66" s="389"/>
      <c r="BH66" s="389"/>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row>
    <row r="67" spans="2:96" s="15" customFormat="1" ht="12.75" customHeight="1" thickBot="1">
      <c r="B67" s="132" t="s">
        <v>262</v>
      </c>
      <c r="C67" s="29" t="s">
        <v>201</v>
      </c>
      <c r="D67" s="53">
        <v>10836569.969999999</v>
      </c>
      <c r="E67" s="53">
        <f>D67+F67</f>
        <v>11957186.559999999</v>
      </c>
      <c r="F67" s="54">
        <f aca="true" t="shared" si="18" ref="F67:F72">SUM(G67:AK67)</f>
        <v>1120616.5899999999</v>
      </c>
      <c r="G67" s="54">
        <f>SUM(G68:G79)</f>
        <v>0</v>
      </c>
      <c r="H67" s="54">
        <f aca="true" t="shared" si="19" ref="H67:AK67">SUM(H68:H79)</f>
        <v>0</v>
      </c>
      <c r="I67" s="54">
        <f t="shared" si="19"/>
        <v>65175</v>
      </c>
      <c r="J67" s="54">
        <f t="shared" si="19"/>
        <v>68250</v>
      </c>
      <c r="K67" s="54">
        <f t="shared" si="19"/>
        <v>35318.6</v>
      </c>
      <c r="L67" s="124">
        <f t="shared" si="19"/>
        <v>16075</v>
      </c>
      <c r="M67" s="54">
        <f t="shared" si="19"/>
        <v>32392.75</v>
      </c>
      <c r="N67" s="125">
        <f t="shared" si="19"/>
        <v>0</v>
      </c>
      <c r="O67" s="54">
        <f t="shared" si="19"/>
        <v>0</v>
      </c>
      <c r="P67" s="123">
        <f t="shared" si="19"/>
        <v>39800</v>
      </c>
      <c r="Q67" s="54">
        <f t="shared" si="19"/>
        <v>63729</v>
      </c>
      <c r="R67" s="54">
        <f t="shared" si="19"/>
        <v>36025</v>
      </c>
      <c r="S67" s="54">
        <f t="shared" si="19"/>
        <v>25723.3</v>
      </c>
      <c r="T67" s="54">
        <f t="shared" si="19"/>
        <v>40100</v>
      </c>
      <c r="U67" s="54">
        <f t="shared" si="19"/>
        <v>0</v>
      </c>
      <c r="V67" s="54">
        <f t="shared" si="19"/>
        <v>0</v>
      </c>
      <c r="W67" s="54">
        <f t="shared" si="19"/>
        <v>38475</v>
      </c>
      <c r="X67" s="54">
        <f t="shared" si="19"/>
        <v>66574.34</v>
      </c>
      <c r="Y67" s="54">
        <f t="shared" si="19"/>
        <v>21786.7</v>
      </c>
      <c r="Z67" s="54">
        <f t="shared" si="19"/>
        <v>53175</v>
      </c>
      <c r="AA67" s="54">
        <f t="shared" si="19"/>
        <v>99435</v>
      </c>
      <c r="AB67" s="54">
        <f t="shared" si="19"/>
        <v>0</v>
      </c>
      <c r="AC67" s="54">
        <f t="shared" si="19"/>
        <v>0</v>
      </c>
      <c r="AD67" s="54">
        <f t="shared" si="19"/>
        <v>50825</v>
      </c>
      <c r="AE67" s="54">
        <f t="shared" si="19"/>
        <v>59572.72</v>
      </c>
      <c r="AF67" s="54">
        <f t="shared" si="19"/>
        <v>42810</v>
      </c>
      <c r="AG67" s="54">
        <f t="shared" si="19"/>
        <v>123319.4</v>
      </c>
      <c r="AH67" s="54">
        <f t="shared" si="19"/>
        <v>32500</v>
      </c>
      <c r="AI67" s="54">
        <f t="shared" si="19"/>
        <v>33485.880000000005</v>
      </c>
      <c r="AJ67" s="54">
        <f t="shared" si="19"/>
        <v>76068.9</v>
      </c>
      <c r="AK67" s="54">
        <f t="shared" si="19"/>
        <v>0</v>
      </c>
      <c r="AL67" s="388"/>
      <c r="AM67" s="389"/>
      <c r="AN67" s="389"/>
      <c r="AO67" s="389"/>
      <c r="AP67" s="389"/>
      <c r="AQ67" s="389"/>
      <c r="AR67" s="389"/>
      <c r="AS67" s="389"/>
      <c r="AT67" s="389"/>
      <c r="AU67" s="389"/>
      <c r="AV67" s="389"/>
      <c r="AW67" s="389"/>
      <c r="AX67" s="389"/>
      <c r="AY67" s="389"/>
      <c r="AZ67" s="389"/>
      <c r="BA67" s="389"/>
      <c r="BB67" s="389"/>
      <c r="BC67" s="389"/>
      <c r="BD67" s="389"/>
      <c r="BE67" s="389"/>
      <c r="BF67" s="389"/>
      <c r="BG67" s="389"/>
      <c r="BH67" s="389"/>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row>
    <row r="68" spans="2:37" ht="12" customHeight="1">
      <c r="B68" s="133" t="s">
        <v>294</v>
      </c>
      <c r="C68" s="35" t="s">
        <v>259</v>
      </c>
      <c r="D68" s="55">
        <v>60758.29</v>
      </c>
      <c r="E68" s="55">
        <f t="shared" si="6"/>
        <v>61806.8</v>
      </c>
      <c r="F68" s="56">
        <f t="shared" si="18"/>
        <v>1048.51</v>
      </c>
      <c r="G68" s="56"/>
      <c r="H68" s="56"/>
      <c r="I68" s="89">
        <v>25</v>
      </c>
      <c r="J68" s="129">
        <v>50</v>
      </c>
      <c r="K68" s="56">
        <v>25</v>
      </c>
      <c r="L68" s="58">
        <v>25</v>
      </c>
      <c r="M68" s="56"/>
      <c r="N68" s="58"/>
      <c r="O68" s="56"/>
      <c r="P68" s="89"/>
      <c r="Q68" s="58"/>
      <c r="R68" s="56"/>
      <c r="S68" s="56">
        <v>23.3</v>
      </c>
      <c r="T68" s="56">
        <v>50</v>
      </c>
      <c r="U68" s="58"/>
      <c r="V68" s="56"/>
      <c r="W68" s="58">
        <v>25</v>
      </c>
      <c r="X68" s="56"/>
      <c r="Y68" s="58"/>
      <c r="Z68" s="56">
        <v>125</v>
      </c>
      <c r="AA68" s="59"/>
      <c r="AB68" s="59"/>
      <c r="AC68" s="59"/>
      <c r="AD68" s="59"/>
      <c r="AE68" s="59">
        <v>525</v>
      </c>
      <c r="AF68" s="59"/>
      <c r="AG68" s="59">
        <v>150.21</v>
      </c>
      <c r="AH68" s="59"/>
      <c r="AI68" s="59">
        <v>25</v>
      </c>
      <c r="AJ68" s="59"/>
      <c r="AK68" s="59"/>
    </row>
    <row r="69" spans="2:37" ht="12.75" customHeight="1">
      <c r="B69" s="134" t="s">
        <v>295</v>
      </c>
      <c r="C69" s="33" t="s">
        <v>260</v>
      </c>
      <c r="D69" s="60">
        <v>31261.7</v>
      </c>
      <c r="E69" s="60">
        <f t="shared" si="6"/>
        <v>36495.7</v>
      </c>
      <c r="F69" s="61">
        <f t="shared" si="18"/>
        <v>5234</v>
      </c>
      <c r="G69" s="61"/>
      <c r="H69" s="61"/>
      <c r="I69" s="90">
        <v>50</v>
      </c>
      <c r="J69" s="62">
        <v>150</v>
      </c>
      <c r="K69" s="61"/>
      <c r="L69" s="63"/>
      <c r="M69" s="61">
        <v>50</v>
      </c>
      <c r="N69" s="63"/>
      <c r="O69" s="61"/>
      <c r="P69" s="90">
        <v>150</v>
      </c>
      <c r="Q69" s="63">
        <v>150</v>
      </c>
      <c r="R69" s="61">
        <v>175</v>
      </c>
      <c r="S69" s="61"/>
      <c r="T69" s="61">
        <v>750</v>
      </c>
      <c r="U69" s="63"/>
      <c r="V69" s="61"/>
      <c r="W69" s="63">
        <v>150</v>
      </c>
      <c r="X69" s="61">
        <v>150</v>
      </c>
      <c r="Y69" s="63"/>
      <c r="Z69" s="61">
        <v>300</v>
      </c>
      <c r="AA69" s="64">
        <v>300</v>
      </c>
      <c r="AB69" s="64"/>
      <c r="AC69" s="64"/>
      <c r="AD69" s="64">
        <v>150</v>
      </c>
      <c r="AE69" s="64">
        <v>150</v>
      </c>
      <c r="AF69" s="64">
        <v>50</v>
      </c>
      <c r="AG69" s="64">
        <v>1459</v>
      </c>
      <c r="AH69" s="64">
        <v>1000</v>
      </c>
      <c r="AI69" s="64">
        <v>50</v>
      </c>
      <c r="AJ69" s="64"/>
      <c r="AK69" s="64"/>
    </row>
    <row r="70" spans="2:37" ht="12" customHeight="1">
      <c r="B70" s="134" t="s">
        <v>296</v>
      </c>
      <c r="C70" s="33" t="s">
        <v>258</v>
      </c>
      <c r="D70" s="60">
        <v>866907.72</v>
      </c>
      <c r="E70" s="60">
        <f t="shared" si="6"/>
        <v>967712.0599999999</v>
      </c>
      <c r="F70" s="61">
        <f t="shared" si="18"/>
        <v>100804.34</v>
      </c>
      <c r="G70" s="61"/>
      <c r="H70" s="61"/>
      <c r="I70" s="90">
        <v>37500</v>
      </c>
      <c r="J70" s="62">
        <v>4000</v>
      </c>
      <c r="K70" s="61">
        <v>6000</v>
      </c>
      <c r="L70" s="63"/>
      <c r="M70" s="61">
        <v>500</v>
      </c>
      <c r="N70" s="63"/>
      <c r="O70" s="61"/>
      <c r="P70" s="90">
        <v>1000</v>
      </c>
      <c r="Q70" s="63">
        <v>1500</v>
      </c>
      <c r="R70" s="61"/>
      <c r="S70" s="61"/>
      <c r="T70" s="61"/>
      <c r="U70" s="63"/>
      <c r="V70" s="61"/>
      <c r="W70" s="63"/>
      <c r="X70" s="61">
        <v>8044.34</v>
      </c>
      <c r="Y70" s="63">
        <v>1000</v>
      </c>
      <c r="Z70" s="61">
        <v>3000</v>
      </c>
      <c r="AA70" s="64">
        <v>3000</v>
      </c>
      <c r="AB70" s="64"/>
      <c r="AC70" s="64"/>
      <c r="AD70" s="64">
        <v>-4000</v>
      </c>
      <c r="AE70" s="64"/>
      <c r="AF70" s="64">
        <v>6510</v>
      </c>
      <c r="AG70" s="64">
        <v>30500</v>
      </c>
      <c r="AH70" s="64">
        <v>250</v>
      </c>
      <c r="AI70" s="64"/>
      <c r="AJ70" s="64">
        <v>2000</v>
      </c>
      <c r="AK70" s="64"/>
    </row>
    <row r="71" spans="2:37" ht="12" customHeight="1">
      <c r="B71" s="156" t="s">
        <v>40</v>
      </c>
      <c r="C71" s="34" t="s">
        <v>328</v>
      </c>
      <c r="D71" s="60">
        <v>108000</v>
      </c>
      <c r="E71" s="60">
        <f t="shared" si="6"/>
        <v>119000</v>
      </c>
      <c r="F71" s="61">
        <f t="shared" si="18"/>
        <v>11000</v>
      </c>
      <c r="G71" s="56"/>
      <c r="H71" s="56"/>
      <c r="I71" s="89"/>
      <c r="J71" s="57"/>
      <c r="K71" s="56"/>
      <c r="L71" s="58"/>
      <c r="M71" s="56"/>
      <c r="N71" s="58"/>
      <c r="O71" s="56"/>
      <c r="P71" s="89"/>
      <c r="Q71" s="58"/>
      <c r="R71" s="56"/>
      <c r="S71" s="56"/>
      <c r="T71" s="56"/>
      <c r="U71" s="58"/>
      <c r="V71" s="56"/>
      <c r="W71" s="58"/>
      <c r="X71" s="56"/>
      <c r="Y71" s="58"/>
      <c r="Z71" s="56"/>
      <c r="AA71" s="59"/>
      <c r="AB71" s="59"/>
      <c r="AC71" s="59"/>
      <c r="AD71" s="59">
        <v>7000</v>
      </c>
      <c r="AE71" s="59"/>
      <c r="AF71" s="59"/>
      <c r="AG71" s="59">
        <v>4000</v>
      </c>
      <c r="AH71" s="59"/>
      <c r="AI71" s="59"/>
      <c r="AJ71" s="59"/>
      <c r="AK71" s="59"/>
    </row>
    <row r="72" spans="2:37" ht="12" customHeight="1">
      <c r="B72" s="156" t="s">
        <v>34</v>
      </c>
      <c r="C72" s="34" t="s">
        <v>35</v>
      </c>
      <c r="D72" s="60">
        <v>1307.94</v>
      </c>
      <c r="E72" s="60">
        <f t="shared" si="6"/>
        <v>1307.94</v>
      </c>
      <c r="F72" s="61">
        <f t="shared" si="18"/>
        <v>0</v>
      </c>
      <c r="G72" s="56"/>
      <c r="H72" s="56"/>
      <c r="I72" s="89"/>
      <c r="J72" s="57"/>
      <c r="K72" s="56"/>
      <c r="L72" s="58"/>
      <c r="M72" s="56"/>
      <c r="N72" s="58"/>
      <c r="O72" s="56"/>
      <c r="P72" s="89"/>
      <c r="Q72" s="58"/>
      <c r="R72" s="56"/>
      <c r="S72" s="56"/>
      <c r="T72" s="56"/>
      <c r="U72" s="58"/>
      <c r="V72" s="56"/>
      <c r="W72" s="58"/>
      <c r="X72" s="56"/>
      <c r="Y72" s="58"/>
      <c r="Z72" s="56"/>
      <c r="AA72" s="59"/>
      <c r="AB72" s="59"/>
      <c r="AC72" s="59"/>
      <c r="AD72" s="59"/>
      <c r="AE72" s="59"/>
      <c r="AF72" s="59"/>
      <c r="AG72" s="59"/>
      <c r="AH72" s="59"/>
      <c r="AI72" s="59"/>
      <c r="AJ72" s="59"/>
      <c r="AK72" s="59"/>
    </row>
    <row r="73" spans="2:37" ht="13.5" customHeight="1">
      <c r="B73" s="134" t="s">
        <v>243</v>
      </c>
      <c r="C73" s="34" t="s">
        <v>253</v>
      </c>
      <c r="D73" s="60">
        <v>0</v>
      </c>
      <c r="E73" s="60">
        <f t="shared" si="6"/>
        <v>0</v>
      </c>
      <c r="F73" s="61">
        <f aca="true" t="shared" si="20" ref="F73:F79">SUM(G73:AK73)</f>
        <v>0</v>
      </c>
      <c r="G73" s="61"/>
      <c r="H73" s="61"/>
      <c r="I73" s="90"/>
      <c r="J73" s="62"/>
      <c r="K73" s="56"/>
      <c r="L73" s="58"/>
      <c r="M73" s="56"/>
      <c r="N73" s="58"/>
      <c r="O73" s="56"/>
      <c r="P73" s="89"/>
      <c r="Q73" s="58"/>
      <c r="R73" s="56"/>
      <c r="S73" s="56"/>
      <c r="T73" s="56"/>
      <c r="U73" s="58"/>
      <c r="V73" s="56"/>
      <c r="W73" s="58"/>
      <c r="X73" s="56"/>
      <c r="Y73" s="58"/>
      <c r="Z73" s="56"/>
      <c r="AA73" s="59"/>
      <c r="AB73" s="59"/>
      <c r="AC73" s="59"/>
      <c r="AD73" s="59"/>
      <c r="AE73" s="59"/>
      <c r="AF73" s="59"/>
      <c r="AG73" s="59"/>
      <c r="AH73" s="59"/>
      <c r="AI73" s="59"/>
      <c r="AJ73" s="59"/>
      <c r="AK73" s="59"/>
    </row>
    <row r="74" spans="2:37" ht="13.5" customHeight="1">
      <c r="B74" s="134" t="s">
        <v>399</v>
      </c>
      <c r="C74" s="304" t="s">
        <v>400</v>
      </c>
      <c r="D74" s="60">
        <v>29790.01</v>
      </c>
      <c r="E74" s="60">
        <f t="shared" si="6"/>
        <v>43250.409999999996</v>
      </c>
      <c r="F74" s="61">
        <f t="shared" si="20"/>
        <v>13460.4</v>
      </c>
      <c r="G74" s="56"/>
      <c r="H74" s="56"/>
      <c r="I74" s="89"/>
      <c r="J74" s="57"/>
      <c r="K74" s="56"/>
      <c r="L74" s="58"/>
      <c r="M74" s="56"/>
      <c r="N74" s="58"/>
      <c r="O74" s="56"/>
      <c r="P74" s="89"/>
      <c r="Q74" s="58">
        <v>1000</v>
      </c>
      <c r="R74" s="56"/>
      <c r="S74" s="56"/>
      <c r="T74" s="56"/>
      <c r="U74" s="58"/>
      <c r="V74" s="56"/>
      <c r="W74" s="58"/>
      <c r="X74" s="56"/>
      <c r="Y74" s="58"/>
      <c r="Z74" s="56">
        <v>460.4</v>
      </c>
      <c r="AA74" s="59"/>
      <c r="AB74" s="59"/>
      <c r="AC74" s="59"/>
      <c r="AD74" s="59">
        <v>1000</v>
      </c>
      <c r="AE74" s="59">
        <v>10000</v>
      </c>
      <c r="AF74" s="59"/>
      <c r="AG74" s="59"/>
      <c r="AH74" s="59"/>
      <c r="AI74" s="59">
        <v>1000</v>
      </c>
      <c r="AJ74" s="59"/>
      <c r="AK74" s="59"/>
    </row>
    <row r="75" spans="2:37" ht="13.5" customHeight="1">
      <c r="B75" s="140" t="s">
        <v>313</v>
      </c>
      <c r="C75" s="1" t="s">
        <v>312</v>
      </c>
      <c r="D75" s="60">
        <v>127000</v>
      </c>
      <c r="E75" s="60">
        <f t="shared" si="6"/>
        <v>168300</v>
      </c>
      <c r="F75" s="61">
        <f t="shared" si="20"/>
        <v>41300</v>
      </c>
      <c r="G75" s="56"/>
      <c r="H75" s="56"/>
      <c r="I75" s="89"/>
      <c r="J75" s="57"/>
      <c r="K75" s="56"/>
      <c r="L75" s="58"/>
      <c r="M75" s="56"/>
      <c r="N75" s="58"/>
      <c r="O75" s="56"/>
      <c r="P75" s="89">
        <v>1000</v>
      </c>
      <c r="Q75" s="58">
        <v>1300</v>
      </c>
      <c r="R75" s="56"/>
      <c r="S75" s="56"/>
      <c r="T75" s="56"/>
      <c r="U75" s="58"/>
      <c r="V75" s="56"/>
      <c r="W75" s="58"/>
      <c r="X75" s="56"/>
      <c r="Y75" s="58"/>
      <c r="Z75" s="56"/>
      <c r="AA75" s="59">
        <v>37000</v>
      </c>
      <c r="AB75" s="59"/>
      <c r="AC75" s="59"/>
      <c r="AD75" s="59">
        <v>500</v>
      </c>
      <c r="AE75" s="59"/>
      <c r="AF75" s="59"/>
      <c r="AG75" s="59"/>
      <c r="AH75" s="59"/>
      <c r="AI75" s="59">
        <v>1000</v>
      </c>
      <c r="AJ75" s="59">
        <v>500</v>
      </c>
      <c r="AK75" s="59"/>
    </row>
    <row r="76" spans="2:37" ht="13.5" customHeight="1">
      <c r="B76" s="210" t="s">
        <v>290</v>
      </c>
      <c r="C76" s="34" t="s">
        <v>289</v>
      </c>
      <c r="D76" s="60">
        <v>145214.1</v>
      </c>
      <c r="E76" s="60">
        <f t="shared" si="6"/>
        <v>155794.1</v>
      </c>
      <c r="F76" s="61">
        <f t="shared" si="20"/>
        <v>10580</v>
      </c>
      <c r="G76" s="56"/>
      <c r="H76" s="56"/>
      <c r="I76" s="89">
        <v>1000</v>
      </c>
      <c r="J76" s="57">
        <v>500</v>
      </c>
      <c r="K76" s="56">
        <v>500</v>
      </c>
      <c r="L76" s="58"/>
      <c r="M76" s="56"/>
      <c r="N76" s="58"/>
      <c r="O76" s="56"/>
      <c r="P76" s="89"/>
      <c r="Q76" s="58">
        <v>1750</v>
      </c>
      <c r="R76" s="56"/>
      <c r="S76" s="56">
        <v>750</v>
      </c>
      <c r="T76" s="56">
        <v>750</v>
      </c>
      <c r="U76" s="58"/>
      <c r="V76" s="56"/>
      <c r="W76" s="58">
        <v>1000</v>
      </c>
      <c r="X76" s="56"/>
      <c r="Y76" s="58"/>
      <c r="Z76" s="56"/>
      <c r="AA76" s="59"/>
      <c r="AB76" s="59"/>
      <c r="AC76" s="59"/>
      <c r="AD76" s="59">
        <v>1000</v>
      </c>
      <c r="AE76" s="59">
        <v>1500</v>
      </c>
      <c r="AF76" s="59"/>
      <c r="AG76" s="59">
        <v>580</v>
      </c>
      <c r="AH76" s="59"/>
      <c r="AI76" s="59">
        <v>500</v>
      </c>
      <c r="AJ76" s="59">
        <v>750</v>
      </c>
      <c r="AK76" s="59"/>
    </row>
    <row r="77" spans="2:37" ht="13.5" customHeight="1">
      <c r="B77" s="140" t="s">
        <v>300</v>
      </c>
      <c r="C77" s="31" t="s">
        <v>301</v>
      </c>
      <c r="D77" s="60">
        <v>2563896.13</v>
      </c>
      <c r="E77" s="60">
        <f t="shared" si="6"/>
        <v>2841826.53</v>
      </c>
      <c r="F77" s="61">
        <f t="shared" si="20"/>
        <v>277930.4</v>
      </c>
      <c r="G77" s="56"/>
      <c r="H77" s="56"/>
      <c r="I77" s="89">
        <v>6000</v>
      </c>
      <c r="J77" s="57">
        <v>14000</v>
      </c>
      <c r="K77" s="56">
        <v>4000</v>
      </c>
      <c r="L77" s="58">
        <v>3100</v>
      </c>
      <c r="M77" s="56">
        <v>7537.75</v>
      </c>
      <c r="N77" s="58"/>
      <c r="O77" s="56"/>
      <c r="P77" s="89">
        <v>24000</v>
      </c>
      <c r="Q77" s="58">
        <v>4500</v>
      </c>
      <c r="R77" s="56">
        <v>7500</v>
      </c>
      <c r="S77" s="56">
        <v>11000</v>
      </c>
      <c r="T77" s="56">
        <v>16000</v>
      </c>
      <c r="U77" s="58"/>
      <c r="V77" s="56"/>
      <c r="W77" s="58">
        <v>7500</v>
      </c>
      <c r="X77" s="56">
        <v>12500</v>
      </c>
      <c r="Y77" s="58">
        <v>9136.7</v>
      </c>
      <c r="Z77" s="56">
        <v>1500</v>
      </c>
      <c r="AA77" s="59"/>
      <c r="AB77" s="59"/>
      <c r="AC77" s="59"/>
      <c r="AD77" s="59">
        <v>22500</v>
      </c>
      <c r="AE77" s="59">
        <v>5600</v>
      </c>
      <c r="AF77" s="59">
        <v>10000</v>
      </c>
      <c r="AG77" s="59">
        <v>42500</v>
      </c>
      <c r="AH77" s="59">
        <v>17500</v>
      </c>
      <c r="AI77" s="59">
        <v>10555.95</v>
      </c>
      <c r="AJ77" s="59">
        <v>41000</v>
      </c>
      <c r="AK77" s="59"/>
    </row>
    <row r="78" spans="2:37" ht="13.5" customHeight="1">
      <c r="B78" s="154" t="s">
        <v>303</v>
      </c>
      <c r="C78" s="153" t="s">
        <v>299</v>
      </c>
      <c r="D78" s="91">
        <v>3172499</v>
      </c>
      <c r="E78" s="91">
        <f aca="true" t="shared" si="21" ref="E78:E91">D78+F78</f>
        <v>3535440.05</v>
      </c>
      <c r="F78" s="61">
        <f t="shared" si="20"/>
        <v>362941.05</v>
      </c>
      <c r="G78" s="56"/>
      <c r="H78" s="56"/>
      <c r="I78" s="89">
        <v>14150</v>
      </c>
      <c r="J78" s="57">
        <v>21350</v>
      </c>
      <c r="K78" s="56">
        <v>8200</v>
      </c>
      <c r="L78" s="58">
        <v>12350</v>
      </c>
      <c r="M78" s="56">
        <v>11005</v>
      </c>
      <c r="N78" s="58"/>
      <c r="O78" s="56"/>
      <c r="P78" s="89">
        <v>11650</v>
      </c>
      <c r="Q78" s="58">
        <v>27479</v>
      </c>
      <c r="R78" s="56">
        <v>8450</v>
      </c>
      <c r="S78" s="56">
        <v>13950</v>
      </c>
      <c r="T78" s="56">
        <v>9850</v>
      </c>
      <c r="U78" s="58"/>
      <c r="V78" s="56"/>
      <c r="W78" s="58">
        <v>14450</v>
      </c>
      <c r="X78" s="56">
        <v>28200</v>
      </c>
      <c r="Y78" s="58">
        <v>11650</v>
      </c>
      <c r="Z78" s="56">
        <v>25450</v>
      </c>
      <c r="AA78" s="59">
        <v>28220</v>
      </c>
      <c r="AB78" s="59"/>
      <c r="AC78" s="59"/>
      <c r="AD78" s="59">
        <v>11900</v>
      </c>
      <c r="AE78" s="59">
        <v>28100</v>
      </c>
      <c r="AF78" s="59">
        <v>12450</v>
      </c>
      <c r="AG78" s="59">
        <v>24570.12</v>
      </c>
      <c r="AH78" s="59">
        <v>11050</v>
      </c>
      <c r="AI78" s="59">
        <v>3094.93</v>
      </c>
      <c r="AJ78" s="59">
        <v>25372</v>
      </c>
      <c r="AK78" s="59"/>
    </row>
    <row r="79" spans="2:37" ht="13.5" customHeight="1" thickBot="1">
      <c r="B79" s="207" t="s">
        <v>401</v>
      </c>
      <c r="C79" s="34" t="s">
        <v>257</v>
      </c>
      <c r="D79" s="55">
        <v>3729935.08</v>
      </c>
      <c r="E79" s="55">
        <f t="shared" si="21"/>
        <v>4026252.97</v>
      </c>
      <c r="F79" s="80">
        <f t="shared" si="20"/>
        <v>296317.89</v>
      </c>
      <c r="G79" s="56"/>
      <c r="H79" s="65"/>
      <c r="I79" s="155">
        <v>6450</v>
      </c>
      <c r="J79" s="112">
        <v>28200</v>
      </c>
      <c r="K79" s="65">
        <v>16593.6</v>
      </c>
      <c r="L79" s="58">
        <v>600</v>
      </c>
      <c r="M79" s="65">
        <v>13300</v>
      </c>
      <c r="N79" s="58"/>
      <c r="O79" s="65"/>
      <c r="P79" s="89">
        <v>2000</v>
      </c>
      <c r="Q79" s="58">
        <v>26050</v>
      </c>
      <c r="R79" s="65">
        <v>19900</v>
      </c>
      <c r="S79" s="56"/>
      <c r="T79" s="56">
        <v>12700</v>
      </c>
      <c r="U79" s="58"/>
      <c r="V79" s="65"/>
      <c r="W79" s="58">
        <v>15350</v>
      </c>
      <c r="X79" s="65">
        <v>17680</v>
      </c>
      <c r="Y79" s="58"/>
      <c r="Z79" s="65">
        <v>22339.6</v>
      </c>
      <c r="AA79" s="59">
        <v>30915</v>
      </c>
      <c r="AB79" s="59"/>
      <c r="AC79" s="59"/>
      <c r="AD79" s="59">
        <v>10775</v>
      </c>
      <c r="AE79" s="59">
        <v>13697.72</v>
      </c>
      <c r="AF79" s="59">
        <v>13800</v>
      </c>
      <c r="AG79" s="59">
        <v>19560.07</v>
      </c>
      <c r="AH79" s="59">
        <v>2700</v>
      </c>
      <c r="AI79" s="59">
        <v>17260</v>
      </c>
      <c r="AJ79" s="59">
        <v>6446.9</v>
      </c>
      <c r="AK79" s="59"/>
    </row>
    <row r="80" spans="2:96" s="15" customFormat="1" ht="12.75" customHeight="1" thickBot="1">
      <c r="B80" s="310" t="s">
        <v>210</v>
      </c>
      <c r="C80" s="29" t="s">
        <v>179</v>
      </c>
      <c r="D80" s="53">
        <v>108655.28</v>
      </c>
      <c r="E80" s="53">
        <f t="shared" si="21"/>
        <v>598526.44</v>
      </c>
      <c r="F80" s="53">
        <f>SUM(F81:F83)</f>
        <v>489871.16</v>
      </c>
      <c r="G80" s="53">
        <f>SUM(G81:G83)</f>
        <v>0</v>
      </c>
      <c r="H80" s="53">
        <f aca="true" t="shared" si="22" ref="H80:AK80">SUM(H81:H83)</f>
        <v>0</v>
      </c>
      <c r="I80" s="53">
        <f>SUM(I81:I83)</f>
        <v>-36845.229999999996</v>
      </c>
      <c r="J80" s="53">
        <f>SUM(J81:J83)</f>
        <v>352.36</v>
      </c>
      <c r="K80" s="53">
        <f t="shared" si="22"/>
        <v>8724.360000000002</v>
      </c>
      <c r="L80" s="53">
        <f t="shared" si="22"/>
        <v>30472.53</v>
      </c>
      <c r="M80" s="53">
        <f t="shared" si="22"/>
        <v>1459.8399999999983</v>
      </c>
      <c r="N80" s="53">
        <f t="shared" si="22"/>
        <v>0</v>
      </c>
      <c r="O80" s="53">
        <f t="shared" si="22"/>
        <v>0</v>
      </c>
      <c r="P80" s="53">
        <f t="shared" si="22"/>
        <v>84235.86000000002</v>
      </c>
      <c r="Q80" s="53">
        <f t="shared" si="22"/>
        <v>23928.34</v>
      </c>
      <c r="R80" s="53">
        <f t="shared" si="22"/>
        <v>71781.25</v>
      </c>
      <c r="S80" s="53">
        <f t="shared" si="22"/>
        <v>83878.36</v>
      </c>
      <c r="T80" s="53">
        <f t="shared" si="22"/>
        <v>-31920.270000000004</v>
      </c>
      <c r="U80" s="53">
        <f t="shared" si="22"/>
        <v>0</v>
      </c>
      <c r="V80" s="53">
        <f t="shared" si="22"/>
        <v>0</v>
      </c>
      <c r="W80" s="53">
        <f t="shared" si="22"/>
        <v>-15826.300000000003</v>
      </c>
      <c r="X80" s="53">
        <f t="shared" si="22"/>
        <v>42720.15</v>
      </c>
      <c r="Y80" s="53">
        <f t="shared" si="22"/>
        <v>32321.87</v>
      </c>
      <c r="Z80" s="53">
        <f t="shared" si="22"/>
        <v>-17457.27</v>
      </c>
      <c r="AA80" s="53">
        <f t="shared" si="22"/>
        <v>55360.55</v>
      </c>
      <c r="AB80" s="53">
        <f t="shared" si="22"/>
        <v>0</v>
      </c>
      <c r="AC80" s="53">
        <f t="shared" si="22"/>
        <v>0</v>
      </c>
      <c r="AD80" s="53">
        <f t="shared" si="22"/>
        <v>4011.540000000001</v>
      </c>
      <c r="AE80" s="53">
        <f t="shared" si="22"/>
        <v>27745.28</v>
      </c>
      <c r="AF80" s="53">
        <f t="shared" si="22"/>
        <v>91615.53</v>
      </c>
      <c r="AG80" s="53">
        <f t="shared" si="22"/>
        <v>28574.91</v>
      </c>
      <c r="AH80" s="53">
        <f t="shared" si="22"/>
        <v>-28822.170000000002</v>
      </c>
      <c r="AI80" s="53">
        <f t="shared" si="22"/>
        <v>33559.67</v>
      </c>
      <c r="AJ80" s="53">
        <f t="shared" si="22"/>
        <v>0</v>
      </c>
      <c r="AK80" s="53">
        <f t="shared" si="22"/>
        <v>0</v>
      </c>
      <c r="AL80" s="388"/>
      <c r="AM80" s="389"/>
      <c r="AN80" s="389"/>
      <c r="AO80" s="389"/>
      <c r="AP80" s="389"/>
      <c r="AQ80" s="389"/>
      <c r="AR80" s="389"/>
      <c r="AS80" s="389"/>
      <c r="AT80" s="389"/>
      <c r="AU80" s="389"/>
      <c r="AV80" s="389"/>
      <c r="AW80" s="389"/>
      <c r="AX80" s="389"/>
      <c r="AY80" s="389"/>
      <c r="AZ80" s="389"/>
      <c r="BA80" s="389"/>
      <c r="BB80" s="389"/>
      <c r="BC80" s="389"/>
      <c r="BD80" s="389"/>
      <c r="BE80" s="389"/>
      <c r="BF80" s="389"/>
      <c r="BG80" s="389"/>
      <c r="BH80" s="389"/>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row>
    <row r="81" spans="2:96" s="15" customFormat="1" ht="12.75" customHeight="1" thickBot="1">
      <c r="B81" s="368" t="s">
        <v>275</v>
      </c>
      <c r="C81" s="369" t="s">
        <v>179</v>
      </c>
      <c r="D81" s="53">
        <v>36780</v>
      </c>
      <c r="E81" s="53">
        <f t="shared" si="21"/>
        <v>593726.44</v>
      </c>
      <c r="F81" s="54">
        <f>SUM(G81:AK81)</f>
        <v>556946.44</v>
      </c>
      <c r="G81" s="106"/>
      <c r="H81" s="104"/>
      <c r="I81" s="106"/>
      <c r="J81" s="104">
        <v>300</v>
      </c>
      <c r="K81" s="106">
        <v>24682.24</v>
      </c>
      <c r="L81" s="104">
        <v>30524.89</v>
      </c>
      <c r="M81" s="105">
        <v>14740.21</v>
      </c>
      <c r="N81" s="106"/>
      <c r="O81" s="365"/>
      <c r="P81" s="109">
        <v>16035.79</v>
      </c>
      <c r="Q81" s="365">
        <v>22661.14</v>
      </c>
      <c r="R81" s="109">
        <v>29250.19</v>
      </c>
      <c r="S81" s="365">
        <v>24041.78</v>
      </c>
      <c r="T81" s="109">
        <v>28416.92</v>
      </c>
      <c r="U81" s="365"/>
      <c r="V81" s="366"/>
      <c r="W81" s="109">
        <v>29078.92</v>
      </c>
      <c r="X81" s="365">
        <v>31249.81</v>
      </c>
      <c r="Y81" s="105">
        <v>32321.87</v>
      </c>
      <c r="Z81" s="104">
        <v>18856.77</v>
      </c>
      <c r="AA81" s="367">
        <v>20496.79</v>
      </c>
      <c r="AB81" s="108"/>
      <c r="AC81" s="367"/>
      <c r="AD81" s="108">
        <v>41267.1</v>
      </c>
      <c r="AE81" s="367">
        <v>62610.04</v>
      </c>
      <c r="AF81" s="108">
        <v>37131.21</v>
      </c>
      <c r="AG81" s="367">
        <v>28574.91</v>
      </c>
      <c r="AH81" s="108">
        <v>31146.19</v>
      </c>
      <c r="AI81" s="367">
        <v>33559.67</v>
      </c>
      <c r="AJ81" s="108"/>
      <c r="AK81" s="367"/>
      <c r="AL81" s="388"/>
      <c r="AM81" s="389"/>
      <c r="AN81" s="389"/>
      <c r="AO81" s="389"/>
      <c r="AP81" s="389"/>
      <c r="AQ81" s="389"/>
      <c r="AR81" s="389"/>
      <c r="AS81" s="389"/>
      <c r="AT81" s="389"/>
      <c r="AU81" s="389"/>
      <c r="AV81" s="389"/>
      <c r="AW81" s="389"/>
      <c r="AX81" s="389"/>
      <c r="AY81" s="389"/>
      <c r="AZ81" s="389"/>
      <c r="BA81" s="389"/>
      <c r="BB81" s="389"/>
      <c r="BC81" s="389"/>
      <c r="BD81" s="389"/>
      <c r="BE81" s="389"/>
      <c r="BF81" s="389"/>
      <c r="BG81" s="389"/>
      <c r="BH81" s="389"/>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row>
    <row r="82" spans="2:96" s="221" customFormat="1" ht="12.75" thickBot="1">
      <c r="B82" s="222" t="s">
        <v>244</v>
      </c>
      <c r="C82" s="223" t="s">
        <v>27</v>
      </c>
      <c r="D82" s="224">
        <v>24165.86</v>
      </c>
      <c r="E82" s="374">
        <f t="shared" si="21"/>
        <v>0</v>
      </c>
      <c r="F82" s="225">
        <f aca="true" t="shared" si="23" ref="F82:F90">SUM(G82:AK82)</f>
        <v>-24165.86</v>
      </c>
      <c r="G82" s="225"/>
      <c r="H82" s="226"/>
      <c r="I82" s="225">
        <v>6064.19</v>
      </c>
      <c r="J82" s="226">
        <v>52.36</v>
      </c>
      <c r="K82" s="225">
        <v>-15957.88</v>
      </c>
      <c r="L82" s="226">
        <v>-52.36</v>
      </c>
      <c r="M82" s="225">
        <v>-13280.37</v>
      </c>
      <c r="N82" s="225"/>
      <c r="O82" s="370"/>
      <c r="P82" s="371">
        <v>68200.07</v>
      </c>
      <c r="Q82" s="372">
        <v>1267.2</v>
      </c>
      <c r="R82" s="371">
        <v>42531.06</v>
      </c>
      <c r="S82" s="372">
        <v>59836.58</v>
      </c>
      <c r="T82" s="371">
        <v>-60337.19</v>
      </c>
      <c r="U82" s="372"/>
      <c r="V82" s="370"/>
      <c r="W82" s="371">
        <v>-44905.22</v>
      </c>
      <c r="X82" s="373">
        <v>11470.34</v>
      </c>
      <c r="Y82" s="225"/>
      <c r="Z82" s="226">
        <v>-36314.04</v>
      </c>
      <c r="AA82" s="280">
        <v>34863.76</v>
      </c>
      <c r="AB82" s="282"/>
      <c r="AC82" s="280"/>
      <c r="AD82" s="282">
        <v>-37255.56</v>
      </c>
      <c r="AE82" s="280">
        <v>-34864.76</v>
      </c>
      <c r="AF82" s="282">
        <v>54484.32</v>
      </c>
      <c r="AG82" s="280"/>
      <c r="AH82" s="282">
        <v>-59968.36</v>
      </c>
      <c r="AI82" s="280"/>
      <c r="AJ82" s="282"/>
      <c r="AK82" s="280"/>
      <c r="AL82" s="392"/>
      <c r="AM82" s="393"/>
      <c r="AN82" s="393"/>
      <c r="AO82" s="393"/>
      <c r="AP82" s="393"/>
      <c r="AQ82" s="393"/>
      <c r="AR82" s="393"/>
      <c r="AS82" s="393"/>
      <c r="AT82" s="393"/>
      <c r="AU82" s="393"/>
      <c r="AV82" s="393"/>
      <c r="AW82" s="393"/>
      <c r="AX82" s="393"/>
      <c r="AY82" s="393"/>
      <c r="AZ82" s="393"/>
      <c r="BA82" s="393"/>
      <c r="BB82" s="393"/>
      <c r="BC82" s="393"/>
      <c r="BD82" s="393"/>
      <c r="BE82" s="393"/>
      <c r="BF82" s="393"/>
      <c r="BG82" s="393"/>
      <c r="BH82" s="393"/>
      <c r="BI82" s="289"/>
      <c r="BJ82" s="289"/>
      <c r="BK82" s="289"/>
      <c r="BL82" s="289"/>
      <c r="BM82" s="289"/>
      <c r="BN82" s="289"/>
      <c r="BO82" s="289"/>
      <c r="BP82" s="289"/>
      <c r="BQ82" s="289"/>
      <c r="BR82" s="289"/>
      <c r="BS82" s="289"/>
      <c r="BT82" s="289"/>
      <c r="BU82" s="289"/>
      <c r="BV82" s="289"/>
      <c r="BW82" s="289"/>
      <c r="BX82" s="289"/>
      <c r="BY82" s="289"/>
      <c r="BZ82" s="289"/>
      <c r="CA82" s="289"/>
      <c r="CB82" s="289"/>
      <c r="CC82" s="289"/>
      <c r="CD82" s="289"/>
      <c r="CE82" s="289"/>
      <c r="CF82" s="289"/>
      <c r="CG82" s="289"/>
      <c r="CH82" s="289"/>
      <c r="CI82" s="289"/>
      <c r="CJ82" s="289"/>
      <c r="CK82" s="289"/>
      <c r="CL82" s="289"/>
      <c r="CM82" s="289"/>
      <c r="CN82" s="289"/>
      <c r="CO82" s="289"/>
      <c r="CP82" s="289"/>
      <c r="CQ82" s="289"/>
      <c r="CR82" s="289"/>
    </row>
    <row r="83" spans="2:96" s="221" customFormat="1" ht="12.75" thickBot="1">
      <c r="B83" s="222" t="s">
        <v>244</v>
      </c>
      <c r="C83" s="223" t="s">
        <v>28</v>
      </c>
      <c r="D83" s="224">
        <v>42909.42</v>
      </c>
      <c r="E83" s="374">
        <f t="shared" si="21"/>
        <v>0</v>
      </c>
      <c r="F83" s="225">
        <v>-42909.42</v>
      </c>
      <c r="G83" s="225"/>
      <c r="H83" s="226"/>
      <c r="I83" s="225">
        <v>-42909.42</v>
      </c>
      <c r="J83" s="226"/>
      <c r="K83" s="225"/>
      <c r="L83" s="226"/>
      <c r="M83" s="225"/>
      <c r="N83" s="225"/>
      <c r="O83" s="227"/>
      <c r="P83" s="228"/>
      <c r="Q83" s="227"/>
      <c r="R83" s="228"/>
      <c r="S83" s="227"/>
      <c r="T83" s="228"/>
      <c r="U83" s="227"/>
      <c r="V83" s="277"/>
      <c r="W83" s="228"/>
      <c r="X83" s="227"/>
      <c r="Y83" s="225"/>
      <c r="Z83" s="226"/>
      <c r="AA83" s="280"/>
      <c r="AB83" s="282"/>
      <c r="AC83" s="280"/>
      <c r="AD83" s="282"/>
      <c r="AE83" s="280"/>
      <c r="AF83" s="282"/>
      <c r="AG83" s="280"/>
      <c r="AH83" s="282"/>
      <c r="AI83" s="280"/>
      <c r="AJ83" s="282"/>
      <c r="AK83" s="280"/>
      <c r="AL83" s="392"/>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289"/>
      <c r="BJ83" s="289"/>
      <c r="BK83" s="289"/>
      <c r="BL83" s="289"/>
      <c r="BM83" s="289"/>
      <c r="BN83" s="289"/>
      <c r="BO83" s="289"/>
      <c r="BP83" s="289"/>
      <c r="BQ83" s="289"/>
      <c r="BR83" s="289"/>
      <c r="BS83" s="289"/>
      <c r="BT83" s="289"/>
      <c r="BU83" s="289"/>
      <c r="BV83" s="289"/>
      <c r="BW83" s="289"/>
      <c r="BX83" s="289"/>
      <c r="BY83" s="289"/>
      <c r="BZ83" s="289"/>
      <c r="CA83" s="289"/>
      <c r="CB83" s="289"/>
      <c r="CC83" s="289"/>
      <c r="CD83" s="289"/>
      <c r="CE83" s="289"/>
      <c r="CF83" s="289"/>
      <c r="CG83" s="289"/>
      <c r="CH83" s="289"/>
      <c r="CI83" s="289"/>
      <c r="CJ83" s="289"/>
      <c r="CK83" s="289"/>
      <c r="CL83" s="289"/>
      <c r="CM83" s="289"/>
      <c r="CN83" s="289"/>
      <c r="CO83" s="289"/>
      <c r="CP83" s="289"/>
      <c r="CQ83" s="289"/>
      <c r="CR83" s="289"/>
    </row>
    <row r="84" spans="2:96" s="13" customFormat="1" ht="12.75" thickBot="1">
      <c r="B84" s="450" t="s">
        <v>78</v>
      </c>
      <c r="C84" s="308" t="s">
        <v>405</v>
      </c>
      <c r="D84" s="338">
        <v>-489600</v>
      </c>
      <c r="E84" s="346">
        <f t="shared" si="21"/>
        <v>-489600</v>
      </c>
      <c r="F84" s="225">
        <f t="shared" si="23"/>
        <v>0</v>
      </c>
      <c r="G84" s="339"/>
      <c r="H84" s="340"/>
      <c r="I84" s="339"/>
      <c r="J84" s="340"/>
      <c r="K84" s="339"/>
      <c r="L84" s="340"/>
      <c r="M84" s="339"/>
      <c r="N84" s="339"/>
      <c r="O84" s="341"/>
      <c r="P84" s="342"/>
      <c r="Q84" s="341"/>
      <c r="R84" s="342"/>
      <c r="S84" s="341"/>
      <c r="T84" s="342"/>
      <c r="U84" s="341"/>
      <c r="V84" s="343"/>
      <c r="W84" s="342"/>
      <c r="X84" s="341"/>
      <c r="Y84" s="339"/>
      <c r="Z84" s="340"/>
      <c r="AA84" s="344"/>
      <c r="AB84" s="345"/>
      <c r="AC84" s="344"/>
      <c r="AD84" s="345"/>
      <c r="AE84" s="344"/>
      <c r="AF84" s="345"/>
      <c r="AG84" s="344"/>
      <c r="AH84" s="345"/>
      <c r="AI84" s="344"/>
      <c r="AJ84" s="345"/>
      <c r="AK84" s="344"/>
      <c r="AL84" s="215"/>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87"/>
      <c r="BJ84" s="287"/>
      <c r="BK84" s="287"/>
      <c r="BL84" s="287"/>
      <c r="BM84" s="287"/>
      <c r="BN84" s="287"/>
      <c r="BO84" s="287"/>
      <c r="BP84" s="287"/>
      <c r="BQ84" s="287"/>
      <c r="BR84" s="287"/>
      <c r="BS84" s="287"/>
      <c r="BT84" s="287"/>
      <c r="BU84" s="287"/>
      <c r="BV84" s="287"/>
      <c r="BW84" s="287"/>
      <c r="BX84" s="287"/>
      <c r="BY84" s="287"/>
      <c r="BZ84" s="287"/>
      <c r="CA84" s="287"/>
      <c r="CB84" s="287"/>
      <c r="CC84" s="287"/>
      <c r="CD84" s="287"/>
      <c r="CE84" s="287"/>
      <c r="CF84" s="287"/>
      <c r="CG84" s="287"/>
      <c r="CH84" s="287"/>
      <c r="CI84" s="287"/>
      <c r="CJ84" s="287"/>
      <c r="CK84" s="287"/>
      <c r="CL84" s="287"/>
      <c r="CM84" s="287"/>
      <c r="CN84" s="287"/>
      <c r="CO84" s="287"/>
      <c r="CP84" s="287"/>
      <c r="CQ84" s="287"/>
      <c r="CR84" s="287"/>
    </row>
    <row r="85" spans="1:96" s="13" customFormat="1" ht="12.75" thickBot="1">
      <c r="A85" s="327"/>
      <c r="B85" s="254" t="s">
        <v>421</v>
      </c>
      <c r="C85" s="255" t="s">
        <v>422</v>
      </c>
      <c r="D85" s="347">
        <v>2600000</v>
      </c>
      <c r="E85" s="346">
        <f>D85+F85</f>
        <v>3000000</v>
      </c>
      <c r="F85" s="339">
        <f t="shared" si="23"/>
        <v>400000</v>
      </c>
      <c r="G85" s="348"/>
      <c r="H85" s="348"/>
      <c r="I85" s="348"/>
      <c r="J85" s="348"/>
      <c r="K85" s="348"/>
      <c r="L85" s="348"/>
      <c r="M85" s="348"/>
      <c r="N85" s="348"/>
      <c r="O85" s="348"/>
      <c r="P85" s="348"/>
      <c r="Q85" s="348"/>
      <c r="R85" s="348"/>
      <c r="S85" s="348"/>
      <c r="T85" s="348"/>
      <c r="U85" s="348"/>
      <c r="V85" s="348"/>
      <c r="W85" s="348"/>
      <c r="X85" s="348"/>
      <c r="Y85" s="348"/>
      <c r="Z85" s="348"/>
      <c r="AA85" s="349"/>
      <c r="AB85" s="349"/>
      <c r="AC85" s="349"/>
      <c r="AD85" s="349"/>
      <c r="AE85" s="349"/>
      <c r="AF85" s="349"/>
      <c r="AG85" s="349"/>
      <c r="AH85" s="349"/>
      <c r="AI85" s="349"/>
      <c r="AJ85" s="345">
        <v>400000</v>
      </c>
      <c r="AK85" s="350"/>
      <c r="AL85" s="215"/>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87"/>
      <c r="BJ85" s="287"/>
      <c r="BK85" s="287"/>
      <c r="BL85" s="287"/>
      <c r="BM85" s="287"/>
      <c r="BN85" s="287"/>
      <c r="BO85" s="287"/>
      <c r="BP85" s="287"/>
      <c r="BQ85" s="287"/>
      <c r="BR85" s="287"/>
      <c r="BS85" s="287"/>
      <c r="BT85" s="287"/>
      <c r="BU85" s="287"/>
      <c r="BV85" s="287"/>
      <c r="BW85" s="287"/>
      <c r="BX85" s="287"/>
      <c r="BY85" s="287"/>
      <c r="BZ85" s="287"/>
      <c r="CA85" s="287"/>
      <c r="CB85" s="287"/>
      <c r="CC85" s="287"/>
      <c r="CD85" s="287"/>
      <c r="CE85" s="287"/>
      <c r="CF85" s="287"/>
      <c r="CG85" s="287"/>
      <c r="CH85" s="287"/>
      <c r="CI85" s="287"/>
      <c r="CJ85" s="287"/>
      <c r="CK85" s="287"/>
      <c r="CL85" s="287"/>
      <c r="CM85" s="287"/>
      <c r="CN85" s="287"/>
      <c r="CO85" s="287"/>
      <c r="CP85" s="287"/>
      <c r="CQ85" s="287"/>
      <c r="CR85" s="287"/>
    </row>
    <row r="86" spans="2:96" s="229" customFormat="1" ht="12" customHeight="1" thickBot="1">
      <c r="B86" s="230" t="s">
        <v>391</v>
      </c>
      <c r="C86" s="231" t="s">
        <v>390</v>
      </c>
      <c r="D86" s="232"/>
      <c r="E86" s="233"/>
      <c r="F86" s="234"/>
      <c r="G86" s="270">
        <f aca="true" t="shared" si="24" ref="G86:AK86">G5+G144</f>
        <v>0</v>
      </c>
      <c r="H86" s="235">
        <f t="shared" si="24"/>
        <v>0</v>
      </c>
      <c r="I86" s="270">
        <f t="shared" si="24"/>
        <v>1582011.05</v>
      </c>
      <c r="J86" s="235">
        <f t="shared" si="24"/>
        <v>1221350.4700000002</v>
      </c>
      <c r="K86" s="270">
        <f t="shared" si="24"/>
        <v>1027009.9099999999</v>
      </c>
      <c r="L86" s="235">
        <f t="shared" si="24"/>
        <v>1545664.4100000001</v>
      </c>
      <c r="M86" s="270">
        <f t="shared" si="24"/>
        <v>1389154.3199999998</v>
      </c>
      <c r="N86" s="270">
        <f t="shared" si="24"/>
        <v>0</v>
      </c>
      <c r="O86" s="235">
        <f t="shared" si="24"/>
        <v>0</v>
      </c>
      <c r="P86" s="270">
        <f t="shared" si="24"/>
        <v>1391254.0999999999</v>
      </c>
      <c r="Q86" s="235">
        <f t="shared" si="24"/>
        <v>2592800.22</v>
      </c>
      <c r="R86" s="270">
        <f t="shared" si="24"/>
        <v>2259707.0200000005</v>
      </c>
      <c r="S86" s="235">
        <f t="shared" si="24"/>
        <v>702909.8999999999</v>
      </c>
      <c r="T86" s="270">
        <f t="shared" si="24"/>
        <v>3610573.3500000006</v>
      </c>
      <c r="U86" s="235">
        <f t="shared" si="24"/>
        <v>0</v>
      </c>
      <c r="V86" s="278">
        <f t="shared" si="24"/>
        <v>0</v>
      </c>
      <c r="W86" s="270">
        <f t="shared" si="24"/>
        <v>3241144.21</v>
      </c>
      <c r="X86" s="235">
        <f t="shared" si="24"/>
        <v>3006614.2899999996</v>
      </c>
      <c r="Y86" s="270">
        <f t="shared" si="24"/>
        <v>3643369.5100000007</v>
      </c>
      <c r="Z86" s="235">
        <f t="shared" si="24"/>
        <v>1419502.5700000003</v>
      </c>
      <c r="AA86" s="270">
        <f t="shared" si="24"/>
        <v>1690826.61</v>
      </c>
      <c r="AB86" s="235">
        <f t="shared" si="24"/>
        <v>0</v>
      </c>
      <c r="AC86" s="270">
        <f t="shared" si="24"/>
        <v>0</v>
      </c>
      <c r="AD86" s="235">
        <f t="shared" si="24"/>
        <v>1709496.9499999997</v>
      </c>
      <c r="AE86" s="270">
        <f t="shared" si="24"/>
        <v>3838063.27</v>
      </c>
      <c r="AF86" s="235">
        <f t="shared" si="24"/>
        <v>5001209.200000001</v>
      </c>
      <c r="AG86" s="270">
        <f t="shared" si="24"/>
        <v>4593271.39</v>
      </c>
      <c r="AH86" s="235">
        <f t="shared" si="24"/>
        <v>2117773.37</v>
      </c>
      <c r="AI86" s="270">
        <f t="shared" si="24"/>
        <v>2734961.67</v>
      </c>
      <c r="AJ86" s="235">
        <f t="shared" si="24"/>
        <v>2531636.66</v>
      </c>
      <c r="AK86" s="270">
        <f t="shared" si="24"/>
        <v>0</v>
      </c>
      <c r="AL86" s="394"/>
      <c r="AM86" s="395"/>
      <c r="AN86" s="395"/>
      <c r="AO86" s="395"/>
      <c r="AP86" s="395"/>
      <c r="AQ86" s="395"/>
      <c r="AR86" s="395"/>
      <c r="AS86" s="395"/>
      <c r="AT86" s="395"/>
      <c r="AU86" s="395"/>
      <c r="AV86" s="395"/>
      <c r="AW86" s="395"/>
      <c r="AX86" s="395"/>
      <c r="AY86" s="395"/>
      <c r="AZ86" s="395"/>
      <c r="BA86" s="395"/>
      <c r="BB86" s="395"/>
      <c r="BC86" s="395"/>
      <c r="BD86" s="395"/>
      <c r="BE86" s="395"/>
      <c r="BF86" s="395"/>
      <c r="BG86" s="395"/>
      <c r="BH86" s="395"/>
      <c r="BI86" s="290"/>
      <c r="BJ86" s="290"/>
      <c r="BK86" s="290"/>
      <c r="BL86" s="290"/>
      <c r="BM86" s="290"/>
      <c r="BN86" s="290"/>
      <c r="BO86" s="290"/>
      <c r="BP86" s="290"/>
      <c r="BQ86" s="290"/>
      <c r="BR86" s="290"/>
      <c r="BS86" s="290"/>
      <c r="BT86" s="290"/>
      <c r="BU86" s="290"/>
      <c r="BV86" s="290"/>
      <c r="BW86" s="290"/>
      <c r="BX86" s="290"/>
      <c r="BY86" s="290"/>
      <c r="BZ86" s="290"/>
      <c r="CA86" s="290"/>
      <c r="CB86" s="290"/>
      <c r="CC86" s="290"/>
      <c r="CD86" s="290"/>
      <c r="CE86" s="290"/>
      <c r="CF86" s="290"/>
      <c r="CG86" s="290"/>
      <c r="CH86" s="290"/>
      <c r="CI86" s="290"/>
      <c r="CJ86" s="290"/>
      <c r="CK86" s="290"/>
      <c r="CL86" s="290"/>
      <c r="CM86" s="290"/>
      <c r="CN86" s="290"/>
      <c r="CO86" s="290"/>
      <c r="CP86" s="290"/>
      <c r="CQ86" s="290"/>
      <c r="CR86" s="290"/>
    </row>
    <row r="87" spans="2:96" s="268" customFormat="1" ht="12" customHeight="1" thickBot="1">
      <c r="B87" s="254" t="s">
        <v>397</v>
      </c>
      <c r="C87" s="269" t="s">
        <v>396</v>
      </c>
      <c r="D87" s="271">
        <v>751207336.44</v>
      </c>
      <c r="E87" s="271">
        <f>E88+E93+E135+#REF!+E85+E131+E132+E114+E133+E134+E129+E130</f>
        <v>0</v>
      </c>
      <c r="F87" s="271">
        <f>F88+F93+F135+#REF!+F85+F131+F132+F114+F133+F134+F129+F130</f>
        <v>58331363.519999996</v>
      </c>
      <c r="G87" s="271">
        <f>G88+G93+G135+#REF!+G85+G131+G132+G114+G133+G134+G129+G130</f>
        <v>0</v>
      </c>
      <c r="H87" s="271">
        <f>H88+H93+H135+#REF!+H85+H131+H132+H114+H133+H134+H129+H130</f>
        <v>0</v>
      </c>
      <c r="I87" s="271">
        <f>I88+I93+I135+#REF!+I85+I131+I132+I114+I133+I134+I129+I130</f>
        <v>2281000</v>
      </c>
      <c r="J87" s="271">
        <f>J88+J93+J135+#REF!+J85+J131+J132+J114+J133+J134+J129+J130</f>
        <v>2865000</v>
      </c>
      <c r="K87" s="271">
        <f>K88+K93+K135+#REF!+K85+K131+K132+K114+K133+K134+K129+K130</f>
        <v>0</v>
      </c>
      <c r="L87" s="271">
        <f>L88+L93+L135+#REF!+L85+L131+L132+L114+L133+L134+L129+L130</f>
        <v>13362834</v>
      </c>
      <c r="M87" s="271">
        <f>M88+M93+M135+#REF!+M85+M131+M132+M114+M133+M134+M129+M130</f>
        <v>0</v>
      </c>
      <c r="N87" s="271">
        <f>N88+N93+N135+#REF!+N85+N131+N132+N114+N133+N134+N129+N130</f>
        <v>0</v>
      </c>
      <c r="O87" s="271">
        <f>O88+O93+O135+#REF!+O85+O131+O132+O114+O133+O134+O129+O130</f>
        <v>0</v>
      </c>
      <c r="P87" s="271">
        <f>P88+P93+P135+#REF!+P85+P131+P132+P114+P133+P134+P129+P130</f>
        <v>3778859.52</v>
      </c>
      <c r="Q87" s="271">
        <f>Q88+Q93+Q135+#REF!+Q85+Q131+Q132+Q114+Q133+Q134+Q129+Q130</f>
        <v>70000</v>
      </c>
      <c r="R87" s="271">
        <f>R88+R93+R135+#REF!+R85+R131+R132+R114+R133+R134+R129+R130</f>
        <v>0</v>
      </c>
      <c r="S87" s="271">
        <f>S88+S93+S135+#REF!+S85+S131+S132+S114+S133+S134+S129+S130</f>
        <v>14597970</v>
      </c>
      <c r="T87" s="271">
        <f>T88+T93+T135+#REF!+T85+T131+T132+T114+T133+T134+T129+T130</f>
        <v>0</v>
      </c>
      <c r="U87" s="271">
        <f>U88+U93+U135+#REF!+U85+U131+U132+U114+U133+U134+U129+U130</f>
        <v>0</v>
      </c>
      <c r="V87" s="271">
        <f>V88+V93+V135+#REF!+V85+V131+V132+V114+V133+V134+V129+V130</f>
        <v>0</v>
      </c>
      <c r="W87" s="271">
        <f>W88+W93+W135+#REF!+W85+W131+W132+W114+W133+W134+W129+W130</f>
        <v>0</v>
      </c>
      <c r="X87" s="271">
        <f>X88+X93+X135+#REF!+X85+X131+X132+X114+X133+X134+X129+X130</f>
        <v>9572700</v>
      </c>
      <c r="Y87" s="271">
        <f>Y88+Y93+Y135+#REF!+Y85+Y131+Y132+Y114+Y133+Y134+Y129+Y130</f>
        <v>0</v>
      </c>
      <c r="Z87" s="271">
        <f>Z88+Z93+Z135+#REF!+Z85+Z131+Z132+Z114+Z133+Z134+Z129+Z130</f>
        <v>3585000</v>
      </c>
      <c r="AA87" s="271">
        <f>AA88+AA93+AA135+#REF!+AA85+AA131+AA132+AA114+AA133+AA134+AA129+AA130</f>
        <v>3350000</v>
      </c>
      <c r="AB87" s="271">
        <f>AB88+AB93+AB135+#REF!+AB85+AB131+AB132+AB114+AB133+AB134+AB129+AB130</f>
        <v>0</v>
      </c>
      <c r="AC87" s="271">
        <f>AC88+AC93+AC135+#REF!+AC85+AC131+AC132+AC114+AC133+AC134+AC129+AC130</f>
        <v>0</v>
      </c>
      <c r="AD87" s="271">
        <f>AD88+AD93+AD135+#REF!+AD85+AD131+AD132+AD114+AD133+AD134+AD129+AD130</f>
        <v>3928000</v>
      </c>
      <c r="AE87" s="271">
        <f>AE88+AE93+AE135+#REF!+AE85+AE131+AE132+AE114+AE133+AE134+AE129+AE130</f>
        <v>0</v>
      </c>
      <c r="AF87" s="271">
        <f>AF88+AF93+AF135+#REF!+AF85+AF131+AF132+AF114+AF133+AF134+AF129+AF130</f>
        <v>540000</v>
      </c>
      <c r="AG87" s="271">
        <f>AG88+AG93+AG135+#REF!+AG85+AG131+AG132+AG114+AG133+AG134+AG129+AG130</f>
        <v>0</v>
      </c>
      <c r="AH87" s="271">
        <f>AH88+AH93+AH135+#REF!+AH85+AH131+AH132+AH114+AH133+AH134+AH129+AH130</f>
        <v>0</v>
      </c>
      <c r="AI87" s="271">
        <f>AI88+AI93+AI135+#REF!+AI85+AI131+AI132+AI114+AI133+AI134+AI129+AI130</f>
        <v>0</v>
      </c>
      <c r="AJ87" s="271">
        <f>AJ88+AJ93+AJ135+#REF!+AJ85+AJ131+AJ132+AJ114+AJ133+AJ134+AJ129+AJ130</f>
        <v>400000</v>
      </c>
      <c r="AK87" s="271" t="e">
        <f>AK88+AK93+AK135+#REF!+AK85+AK131+AK132+AK114+AK133+AK134+AK129+AK130</f>
        <v>#REF!</v>
      </c>
      <c r="AL87" s="396"/>
      <c r="AM87" s="397"/>
      <c r="AN87" s="397"/>
      <c r="AO87" s="397"/>
      <c r="AP87" s="397"/>
      <c r="AQ87" s="397"/>
      <c r="AR87" s="397"/>
      <c r="AS87" s="397"/>
      <c r="AT87" s="397"/>
      <c r="AU87" s="397"/>
      <c r="AV87" s="397"/>
      <c r="AW87" s="397"/>
      <c r="AX87" s="397"/>
      <c r="AY87" s="397"/>
      <c r="AZ87" s="397"/>
      <c r="BA87" s="397"/>
      <c r="BB87" s="397"/>
      <c r="BC87" s="397"/>
      <c r="BD87" s="397"/>
      <c r="BE87" s="397"/>
      <c r="BF87" s="397"/>
      <c r="BG87" s="397"/>
      <c r="BH87" s="397"/>
      <c r="BI87" s="291"/>
      <c r="BJ87" s="291"/>
      <c r="BK87" s="291"/>
      <c r="BL87" s="291"/>
      <c r="BM87" s="291"/>
      <c r="BN87" s="291"/>
      <c r="BO87" s="291"/>
      <c r="BP87" s="291"/>
      <c r="BQ87" s="291"/>
      <c r="BR87" s="291"/>
      <c r="BS87" s="291"/>
      <c r="BT87" s="291"/>
      <c r="BU87" s="291"/>
      <c r="BV87" s="291"/>
      <c r="BW87" s="291"/>
      <c r="BX87" s="291"/>
      <c r="BY87" s="291"/>
      <c r="BZ87" s="291"/>
      <c r="CA87" s="291"/>
      <c r="CB87" s="291"/>
      <c r="CC87" s="291"/>
      <c r="CD87" s="291"/>
      <c r="CE87" s="291"/>
      <c r="CF87" s="291"/>
      <c r="CG87" s="291"/>
      <c r="CH87" s="291"/>
      <c r="CI87" s="291"/>
      <c r="CJ87" s="291"/>
      <c r="CK87" s="291"/>
      <c r="CL87" s="291"/>
      <c r="CM87" s="291"/>
      <c r="CN87" s="291"/>
      <c r="CO87" s="291"/>
      <c r="CP87" s="291"/>
      <c r="CQ87" s="291"/>
      <c r="CR87" s="291"/>
    </row>
    <row r="88" spans="2:96" s="15" customFormat="1" ht="12.75" thickBot="1">
      <c r="B88" s="310" t="s">
        <v>210</v>
      </c>
      <c r="C88" s="311" t="s">
        <v>251</v>
      </c>
      <c r="D88" s="312">
        <v>201100700</v>
      </c>
      <c r="E88" s="53">
        <f>D88+F88</f>
        <v>210832000</v>
      </c>
      <c r="F88" s="94">
        <f>SUM(G88:AK88)</f>
        <v>9731300</v>
      </c>
      <c r="G88" s="53">
        <f>SUM(G89:G91)</f>
        <v>0</v>
      </c>
      <c r="H88" s="313">
        <f aca="true" t="shared" si="25" ref="H88:AK88">SUM(H89:H91)</f>
        <v>0</v>
      </c>
      <c r="I88" s="53">
        <f t="shared" si="25"/>
        <v>0</v>
      </c>
      <c r="J88" s="313">
        <f t="shared" si="25"/>
        <v>0</v>
      </c>
      <c r="K88" s="53">
        <f t="shared" si="25"/>
        <v>0</v>
      </c>
      <c r="L88" s="313">
        <f t="shared" si="25"/>
        <v>0</v>
      </c>
      <c r="M88" s="53">
        <f t="shared" si="25"/>
        <v>0</v>
      </c>
      <c r="N88" s="53">
        <f t="shared" si="25"/>
        <v>0</v>
      </c>
      <c r="O88" s="313">
        <f t="shared" si="25"/>
        <v>0</v>
      </c>
      <c r="P88" s="53">
        <f t="shared" si="25"/>
        <v>0</v>
      </c>
      <c r="Q88" s="313">
        <f t="shared" si="25"/>
        <v>0</v>
      </c>
      <c r="R88" s="53">
        <f t="shared" si="25"/>
        <v>0</v>
      </c>
      <c r="S88" s="313">
        <f t="shared" si="25"/>
        <v>3495300</v>
      </c>
      <c r="T88" s="53">
        <f t="shared" si="25"/>
        <v>0</v>
      </c>
      <c r="U88" s="313">
        <f t="shared" si="25"/>
        <v>0</v>
      </c>
      <c r="V88" s="312">
        <f t="shared" si="25"/>
        <v>0</v>
      </c>
      <c r="W88" s="53">
        <f t="shared" si="25"/>
        <v>0</v>
      </c>
      <c r="X88" s="313">
        <f t="shared" si="25"/>
        <v>0</v>
      </c>
      <c r="Y88" s="53">
        <f t="shared" si="25"/>
        <v>0</v>
      </c>
      <c r="Z88" s="313">
        <f t="shared" si="25"/>
        <v>3000000</v>
      </c>
      <c r="AA88" s="53">
        <f t="shared" si="25"/>
        <v>0</v>
      </c>
      <c r="AB88" s="313">
        <f t="shared" si="25"/>
        <v>0</v>
      </c>
      <c r="AC88" s="53">
        <f t="shared" si="25"/>
        <v>0</v>
      </c>
      <c r="AD88" s="313">
        <f t="shared" si="25"/>
        <v>3236000</v>
      </c>
      <c r="AE88" s="53">
        <f t="shared" si="25"/>
        <v>0</v>
      </c>
      <c r="AF88" s="313">
        <f t="shared" si="25"/>
        <v>0</v>
      </c>
      <c r="AG88" s="53">
        <f t="shared" si="25"/>
        <v>0</v>
      </c>
      <c r="AH88" s="313">
        <f t="shared" si="25"/>
        <v>0</v>
      </c>
      <c r="AI88" s="53">
        <f t="shared" si="25"/>
        <v>0</v>
      </c>
      <c r="AJ88" s="313">
        <f t="shared" si="25"/>
        <v>0</v>
      </c>
      <c r="AK88" s="53">
        <f t="shared" si="25"/>
        <v>0</v>
      </c>
      <c r="AL88" s="388"/>
      <c r="AM88" s="389"/>
      <c r="AN88" s="389"/>
      <c r="AO88" s="389"/>
      <c r="AP88" s="389"/>
      <c r="AQ88" s="389"/>
      <c r="AR88" s="389"/>
      <c r="AS88" s="389"/>
      <c r="AT88" s="389"/>
      <c r="AU88" s="389"/>
      <c r="AV88" s="389"/>
      <c r="AW88" s="389"/>
      <c r="AX88" s="389"/>
      <c r="AY88" s="389"/>
      <c r="AZ88" s="389"/>
      <c r="BA88" s="389"/>
      <c r="BB88" s="389"/>
      <c r="BC88" s="389"/>
      <c r="BD88" s="389"/>
      <c r="BE88" s="389"/>
      <c r="BF88" s="389"/>
      <c r="BG88" s="389"/>
      <c r="BH88" s="389"/>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c r="CO88" s="288"/>
      <c r="CP88" s="288"/>
      <c r="CQ88" s="288"/>
      <c r="CR88" s="288"/>
    </row>
    <row r="89" spans="2:96" s="27" customFormat="1" ht="19.5">
      <c r="B89" s="193" t="s">
        <v>372</v>
      </c>
      <c r="C89" s="197" t="s">
        <v>337</v>
      </c>
      <c r="D89" s="351">
        <v>13316000</v>
      </c>
      <c r="E89" s="91">
        <f t="shared" si="21"/>
        <v>14633000</v>
      </c>
      <c r="F89" s="175">
        <f t="shared" si="23"/>
        <v>1317000</v>
      </c>
      <c r="G89" s="274"/>
      <c r="H89" s="273"/>
      <c r="I89" s="274"/>
      <c r="J89" s="273"/>
      <c r="K89" s="274"/>
      <c r="L89" s="273"/>
      <c r="M89" s="274"/>
      <c r="N89" s="274"/>
      <c r="O89" s="273"/>
      <c r="P89" s="274"/>
      <c r="Q89" s="273"/>
      <c r="R89" s="274"/>
      <c r="S89" s="275">
        <v>1317000</v>
      </c>
      <c r="T89" s="276"/>
      <c r="U89" s="275"/>
      <c r="V89" s="279"/>
      <c r="W89" s="276"/>
      <c r="X89" s="275"/>
      <c r="Y89" s="276"/>
      <c r="Z89" s="275"/>
      <c r="AA89" s="281"/>
      <c r="AB89" s="283"/>
      <c r="AC89" s="281"/>
      <c r="AD89" s="283"/>
      <c r="AE89" s="281"/>
      <c r="AF89" s="283"/>
      <c r="AG89" s="281"/>
      <c r="AH89" s="283"/>
      <c r="AI89" s="281"/>
      <c r="AJ89" s="283"/>
      <c r="AK89" s="281"/>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c r="CI89" s="212"/>
      <c r="CJ89" s="212"/>
      <c r="CK89" s="212"/>
      <c r="CL89" s="212"/>
      <c r="CM89" s="212"/>
      <c r="CN89" s="212"/>
      <c r="CO89" s="212"/>
      <c r="CP89" s="212"/>
      <c r="CQ89" s="212"/>
      <c r="CR89" s="212"/>
    </row>
    <row r="90" spans="2:37" ht="22.5" customHeight="1">
      <c r="B90" s="193" t="s">
        <v>372</v>
      </c>
      <c r="C90" s="198" t="s">
        <v>338</v>
      </c>
      <c r="D90" s="169">
        <v>180526700</v>
      </c>
      <c r="E90" s="60">
        <f t="shared" si="21"/>
        <v>185243000</v>
      </c>
      <c r="F90" s="168">
        <f t="shared" si="23"/>
        <v>4716300</v>
      </c>
      <c r="G90" s="61"/>
      <c r="H90" s="63"/>
      <c r="I90" s="61"/>
      <c r="J90" s="63"/>
      <c r="K90" s="61"/>
      <c r="L90" s="63"/>
      <c r="M90" s="61"/>
      <c r="N90" s="61"/>
      <c r="O90" s="63"/>
      <c r="P90" s="61"/>
      <c r="Q90" s="63"/>
      <c r="R90" s="61"/>
      <c r="S90" s="63">
        <v>2178300</v>
      </c>
      <c r="T90" s="61"/>
      <c r="U90" s="63"/>
      <c r="V90" s="62"/>
      <c r="W90" s="61"/>
      <c r="X90" s="63"/>
      <c r="Y90" s="61"/>
      <c r="Z90" s="63"/>
      <c r="AA90" s="81"/>
      <c r="AB90" s="99"/>
      <c r="AC90" s="81"/>
      <c r="AD90" s="99">
        <v>2538000</v>
      </c>
      <c r="AE90" s="81"/>
      <c r="AF90" s="99"/>
      <c r="AG90" s="81"/>
      <c r="AH90" s="99"/>
      <c r="AI90" s="81"/>
      <c r="AJ90" s="99"/>
      <c r="AK90" s="81"/>
    </row>
    <row r="91" spans="2:37" ht="20.25" thickBot="1">
      <c r="B91" s="192" t="s">
        <v>373</v>
      </c>
      <c r="C91" s="306" t="s">
        <v>336</v>
      </c>
      <c r="D91" s="170">
        <v>7258000</v>
      </c>
      <c r="E91" s="79">
        <f t="shared" si="21"/>
        <v>10956000</v>
      </c>
      <c r="F91" s="171">
        <f aca="true" t="shared" si="26" ref="F91:F115">SUM(G91:AK91)</f>
        <v>3698000</v>
      </c>
      <c r="G91" s="80"/>
      <c r="H91" s="92"/>
      <c r="I91" s="80"/>
      <c r="J91" s="92"/>
      <c r="K91" s="80"/>
      <c r="L91" s="92"/>
      <c r="M91" s="80"/>
      <c r="N91" s="80"/>
      <c r="O91" s="92"/>
      <c r="P91" s="80"/>
      <c r="Q91" s="92"/>
      <c r="R91" s="80"/>
      <c r="S91" s="92"/>
      <c r="T91" s="80"/>
      <c r="U91" s="92"/>
      <c r="V91" s="118"/>
      <c r="W91" s="80"/>
      <c r="X91" s="92"/>
      <c r="Y91" s="80"/>
      <c r="Z91" s="92">
        <v>3000000</v>
      </c>
      <c r="AA91" s="119"/>
      <c r="AB91" s="284"/>
      <c r="AC91" s="119"/>
      <c r="AD91" s="284">
        <v>698000</v>
      </c>
      <c r="AE91" s="119"/>
      <c r="AF91" s="284"/>
      <c r="AG91" s="119"/>
      <c r="AH91" s="284"/>
      <c r="AI91" s="119"/>
      <c r="AJ91" s="284"/>
      <c r="AK91" s="119"/>
    </row>
    <row r="92" spans="1:96" s="13" customFormat="1" ht="12.75" thickBot="1">
      <c r="A92" s="361"/>
      <c r="B92" s="362" t="s">
        <v>210</v>
      </c>
      <c r="C92" s="199" t="s">
        <v>288</v>
      </c>
      <c r="D92" s="359">
        <v>559347203.74</v>
      </c>
      <c r="E92" s="359">
        <f>D92+F92</f>
        <v>619706732.71</v>
      </c>
      <c r="F92" s="363">
        <f>SUM(G92:AK92)</f>
        <v>60359528.970000006</v>
      </c>
      <c r="G92" s="359">
        <f>G88+G5+G84</f>
        <v>0</v>
      </c>
      <c r="H92" s="359">
        <f aca="true" t="shared" si="27" ref="H92:AK92">H88+H5+H84</f>
        <v>0</v>
      </c>
      <c r="I92" s="359">
        <f t="shared" si="27"/>
        <v>1582011.05</v>
      </c>
      <c r="J92" s="359">
        <f t="shared" si="27"/>
        <v>1221350.4700000002</v>
      </c>
      <c r="K92" s="359">
        <f t="shared" si="27"/>
        <v>1019026.5499999999</v>
      </c>
      <c r="L92" s="359">
        <f t="shared" si="27"/>
        <v>1545664.4100000001</v>
      </c>
      <c r="M92" s="359">
        <f t="shared" si="27"/>
        <v>1384915.3599999999</v>
      </c>
      <c r="N92" s="359">
        <f t="shared" si="27"/>
        <v>0</v>
      </c>
      <c r="O92" s="359">
        <f t="shared" si="27"/>
        <v>0</v>
      </c>
      <c r="P92" s="359">
        <f t="shared" si="27"/>
        <v>1385706.0799999998</v>
      </c>
      <c r="Q92" s="359">
        <f t="shared" si="27"/>
        <v>2588763.6100000003</v>
      </c>
      <c r="R92" s="359">
        <f t="shared" si="27"/>
        <v>2201304.9400000004</v>
      </c>
      <c r="S92" s="359">
        <f t="shared" si="27"/>
        <v>4198209.9</v>
      </c>
      <c r="T92" s="359">
        <f t="shared" si="27"/>
        <v>3575939.2500000005</v>
      </c>
      <c r="U92" s="359">
        <f t="shared" si="27"/>
        <v>0</v>
      </c>
      <c r="V92" s="359">
        <f t="shared" si="27"/>
        <v>0</v>
      </c>
      <c r="W92" s="359">
        <f t="shared" si="27"/>
        <v>2622554.85</v>
      </c>
      <c r="X92" s="359">
        <f t="shared" si="27"/>
        <v>2585575.2199999997</v>
      </c>
      <c r="Y92" s="359">
        <f t="shared" si="27"/>
        <v>3643369.5100000007</v>
      </c>
      <c r="Z92" s="359">
        <f t="shared" si="27"/>
        <v>4417573.49</v>
      </c>
      <c r="AA92" s="359">
        <f t="shared" si="27"/>
        <v>1688369.99</v>
      </c>
      <c r="AB92" s="359">
        <f t="shared" si="27"/>
        <v>0</v>
      </c>
      <c r="AC92" s="359">
        <f t="shared" si="27"/>
        <v>0</v>
      </c>
      <c r="AD92" s="359">
        <f t="shared" si="27"/>
        <v>4945496.949999999</v>
      </c>
      <c r="AE92" s="359">
        <f t="shared" si="27"/>
        <v>3835912.96</v>
      </c>
      <c r="AF92" s="359">
        <f t="shared" si="27"/>
        <v>4243068.760000001</v>
      </c>
      <c r="AG92" s="359">
        <f t="shared" si="27"/>
        <v>4291221.859999999</v>
      </c>
      <c r="AH92" s="359">
        <f t="shared" si="27"/>
        <v>2117773.37</v>
      </c>
      <c r="AI92" s="359">
        <f t="shared" si="27"/>
        <v>2734961.67</v>
      </c>
      <c r="AJ92" s="359">
        <f t="shared" si="27"/>
        <v>2530758.72</v>
      </c>
      <c r="AK92" s="359">
        <f t="shared" si="27"/>
        <v>0</v>
      </c>
      <c r="AL92" s="215"/>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87"/>
      <c r="BJ92" s="287"/>
      <c r="BK92" s="287"/>
      <c r="BL92" s="287"/>
      <c r="BM92" s="287"/>
      <c r="BN92" s="287"/>
      <c r="BO92" s="287"/>
      <c r="BP92" s="287"/>
      <c r="BQ92" s="287"/>
      <c r="BR92" s="287"/>
      <c r="BS92" s="287"/>
      <c r="BT92" s="287"/>
      <c r="BU92" s="287"/>
      <c r="BV92" s="287"/>
      <c r="BW92" s="287"/>
      <c r="BX92" s="287"/>
      <c r="BY92" s="287"/>
      <c r="BZ92" s="287"/>
      <c r="CA92" s="287"/>
      <c r="CB92" s="287"/>
      <c r="CC92" s="287"/>
      <c r="CD92" s="287"/>
      <c r="CE92" s="287"/>
      <c r="CF92" s="287"/>
      <c r="CG92" s="287"/>
      <c r="CH92" s="287"/>
      <c r="CI92" s="287"/>
      <c r="CJ92" s="287"/>
      <c r="CK92" s="287"/>
      <c r="CL92" s="287"/>
      <c r="CM92" s="287"/>
      <c r="CN92" s="287"/>
      <c r="CO92" s="287"/>
      <c r="CP92" s="287"/>
      <c r="CQ92" s="287"/>
      <c r="CR92" s="287"/>
    </row>
    <row r="93" spans="1:96" s="13" customFormat="1" ht="12.75" thickBot="1">
      <c r="A93" s="327"/>
      <c r="B93" s="328" t="s">
        <v>210</v>
      </c>
      <c r="C93" s="200" t="s">
        <v>339</v>
      </c>
      <c r="D93" s="360">
        <v>455962525.44</v>
      </c>
      <c r="E93" s="360">
        <f>SUM(E94:E113)+E123+E124+E125+E126+E127+E128</f>
        <v>487116814.96000004</v>
      </c>
      <c r="F93" s="360">
        <f>SUM(F94:F113)+F123+F124+F125+F126+F127+F128</f>
        <v>28916289.52</v>
      </c>
      <c r="G93" s="360">
        <f>SUM(G94:G113,G123:G128)</f>
        <v>0</v>
      </c>
      <c r="H93" s="360">
        <f aca="true" t="shared" si="28" ref="H93:AK93">SUM(H94:H113,H123:H128)</f>
        <v>0</v>
      </c>
      <c r="I93" s="360">
        <f t="shared" si="28"/>
        <v>0</v>
      </c>
      <c r="J93" s="360">
        <f t="shared" si="28"/>
        <v>0</v>
      </c>
      <c r="K93" s="360">
        <f t="shared" si="28"/>
        <v>0</v>
      </c>
      <c r="L93" s="360">
        <f t="shared" si="28"/>
        <v>12382160</v>
      </c>
      <c r="M93" s="360">
        <f t="shared" si="28"/>
        <v>0</v>
      </c>
      <c r="N93" s="360">
        <f t="shared" si="28"/>
        <v>0</v>
      </c>
      <c r="O93" s="360">
        <f t="shared" si="28"/>
        <v>0</v>
      </c>
      <c r="P93" s="360">
        <f t="shared" si="28"/>
        <v>3778859.52</v>
      </c>
      <c r="Q93" s="360">
        <f t="shared" si="28"/>
        <v>70000</v>
      </c>
      <c r="R93" s="360">
        <f t="shared" si="28"/>
        <v>0</v>
      </c>
      <c r="S93" s="360">
        <f t="shared" si="28"/>
        <v>10967670</v>
      </c>
      <c r="T93" s="360">
        <f t="shared" si="28"/>
        <v>0</v>
      </c>
      <c r="U93" s="360">
        <f t="shared" si="28"/>
        <v>0</v>
      </c>
      <c r="V93" s="360">
        <f t="shared" si="28"/>
        <v>0</v>
      </c>
      <c r="W93" s="360">
        <f t="shared" si="28"/>
        <v>0</v>
      </c>
      <c r="X93" s="360">
        <f t="shared" si="28"/>
        <v>1715000</v>
      </c>
      <c r="Y93" s="360">
        <f t="shared" si="28"/>
        <v>0</v>
      </c>
      <c r="Z93" s="360">
        <f t="shared" si="28"/>
        <v>0</v>
      </c>
      <c r="AA93" s="360">
        <f t="shared" si="28"/>
        <v>0</v>
      </c>
      <c r="AB93" s="360">
        <f t="shared" si="28"/>
        <v>0</v>
      </c>
      <c r="AC93" s="360">
        <f t="shared" si="28"/>
        <v>0</v>
      </c>
      <c r="AD93" s="360">
        <f t="shared" si="28"/>
        <v>2600</v>
      </c>
      <c r="AE93" s="360">
        <f t="shared" si="28"/>
        <v>0</v>
      </c>
      <c r="AF93" s="360">
        <f t="shared" si="28"/>
        <v>0</v>
      </c>
      <c r="AG93" s="360">
        <f t="shared" si="28"/>
        <v>0</v>
      </c>
      <c r="AH93" s="360">
        <f t="shared" si="28"/>
        <v>0</v>
      </c>
      <c r="AI93" s="360">
        <f t="shared" si="28"/>
        <v>0</v>
      </c>
      <c r="AJ93" s="360">
        <f t="shared" si="28"/>
        <v>0</v>
      </c>
      <c r="AK93" s="360">
        <f t="shared" si="28"/>
        <v>0</v>
      </c>
      <c r="AL93" s="215"/>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87"/>
      <c r="BJ93" s="287"/>
      <c r="BK93" s="287"/>
      <c r="BL93" s="287"/>
      <c r="BM93" s="287"/>
      <c r="BN93" s="287"/>
      <c r="BO93" s="287"/>
      <c r="BP93" s="287"/>
      <c r="BQ93" s="287"/>
      <c r="BR93" s="287"/>
      <c r="BS93" s="287"/>
      <c r="BT93" s="287"/>
      <c r="BU93" s="287"/>
      <c r="BV93" s="287"/>
      <c r="BW93" s="287"/>
      <c r="BX93" s="287"/>
      <c r="BY93" s="287"/>
      <c r="BZ93" s="287"/>
      <c r="CA93" s="287"/>
      <c r="CB93" s="287"/>
      <c r="CC93" s="287"/>
      <c r="CD93" s="287"/>
      <c r="CE93" s="287"/>
      <c r="CF93" s="287"/>
      <c r="CG93" s="287"/>
      <c r="CH93" s="287"/>
      <c r="CI93" s="287"/>
      <c r="CJ93" s="287"/>
      <c r="CK93" s="287"/>
      <c r="CL93" s="287"/>
      <c r="CM93" s="287"/>
      <c r="CN93" s="287"/>
      <c r="CO93" s="287"/>
      <c r="CP93" s="287"/>
      <c r="CQ93" s="287"/>
      <c r="CR93" s="287"/>
    </row>
    <row r="94" spans="1:37" ht="19.5">
      <c r="A94" s="188"/>
      <c r="B94" s="193" t="s">
        <v>362</v>
      </c>
      <c r="C94" s="331" t="s">
        <v>340</v>
      </c>
      <c r="D94" s="316">
        <v>35710000</v>
      </c>
      <c r="E94" s="60">
        <f aca="true" t="shared" si="29" ref="E94:E143">D94+F94</f>
        <v>35710000</v>
      </c>
      <c r="F94" s="168">
        <f>SUM(G94:AK94)</f>
        <v>0</v>
      </c>
      <c r="G94" s="167"/>
      <c r="H94" s="165"/>
      <c r="I94" s="165"/>
      <c r="J94" s="165"/>
      <c r="K94" s="165"/>
      <c r="L94" s="165"/>
      <c r="M94" s="165"/>
      <c r="N94" s="165"/>
      <c r="O94" s="165"/>
      <c r="P94" s="165"/>
      <c r="Q94" s="165"/>
      <c r="R94" s="165"/>
      <c r="S94" s="165"/>
      <c r="T94" s="165"/>
      <c r="U94" s="165"/>
      <c r="V94" s="165"/>
      <c r="W94" s="165"/>
      <c r="X94" s="165"/>
      <c r="Y94" s="165"/>
      <c r="Z94" s="165"/>
      <c r="AA94" s="166"/>
      <c r="AB94" s="166"/>
      <c r="AC94" s="166"/>
      <c r="AD94" s="166"/>
      <c r="AE94" s="166"/>
      <c r="AF94" s="166"/>
      <c r="AG94" s="166"/>
      <c r="AH94" s="166"/>
      <c r="AI94" s="166"/>
      <c r="AJ94" s="166"/>
      <c r="AK94" s="179"/>
    </row>
    <row r="95" spans="1:37" ht="23.25" customHeight="1">
      <c r="A95" s="188"/>
      <c r="B95" s="193" t="s">
        <v>363</v>
      </c>
      <c r="C95" s="331" t="s">
        <v>341</v>
      </c>
      <c r="D95" s="316">
        <v>4850000</v>
      </c>
      <c r="E95" s="60">
        <f t="shared" si="29"/>
        <v>4850000</v>
      </c>
      <c r="F95" s="168">
        <f t="shared" si="26"/>
        <v>0</v>
      </c>
      <c r="G95" s="167"/>
      <c r="H95" s="165"/>
      <c r="I95" s="165"/>
      <c r="J95" s="165"/>
      <c r="K95" s="165"/>
      <c r="L95" s="165"/>
      <c r="M95" s="165"/>
      <c r="N95" s="165"/>
      <c r="O95" s="165"/>
      <c r="P95" s="165"/>
      <c r="Q95" s="165"/>
      <c r="R95" s="165"/>
      <c r="S95" s="165"/>
      <c r="T95" s="165"/>
      <c r="U95" s="165"/>
      <c r="V95" s="165"/>
      <c r="W95" s="165"/>
      <c r="X95" s="165"/>
      <c r="Y95" s="165"/>
      <c r="Z95" s="165"/>
      <c r="AA95" s="166"/>
      <c r="AB95" s="166"/>
      <c r="AC95" s="166"/>
      <c r="AD95" s="166"/>
      <c r="AE95" s="166"/>
      <c r="AF95" s="166"/>
      <c r="AG95" s="166"/>
      <c r="AH95" s="166"/>
      <c r="AI95" s="166"/>
      <c r="AJ95" s="166"/>
      <c r="AK95" s="179"/>
    </row>
    <row r="96" spans="1:37" ht="19.5">
      <c r="A96" s="188"/>
      <c r="B96" s="193" t="s">
        <v>420</v>
      </c>
      <c r="C96" s="332" t="s">
        <v>342</v>
      </c>
      <c r="D96" s="316">
        <v>18040000</v>
      </c>
      <c r="E96" s="60">
        <f t="shared" si="29"/>
        <v>18865000</v>
      </c>
      <c r="F96" s="168">
        <f t="shared" si="26"/>
        <v>825000</v>
      </c>
      <c r="G96" s="167"/>
      <c r="H96" s="165"/>
      <c r="I96" s="165"/>
      <c r="J96" s="165"/>
      <c r="K96" s="165"/>
      <c r="L96" s="165"/>
      <c r="M96" s="165"/>
      <c r="N96" s="165"/>
      <c r="O96" s="165"/>
      <c r="P96" s="165">
        <v>825000</v>
      </c>
      <c r="Q96" s="165"/>
      <c r="R96" s="165"/>
      <c r="S96" s="165"/>
      <c r="T96" s="165"/>
      <c r="U96" s="165"/>
      <c r="V96" s="165"/>
      <c r="W96" s="165"/>
      <c r="X96" s="165"/>
      <c r="Y96" s="165"/>
      <c r="Z96" s="165"/>
      <c r="AA96" s="166"/>
      <c r="AB96" s="166"/>
      <c r="AC96" s="166"/>
      <c r="AD96" s="166"/>
      <c r="AE96" s="166"/>
      <c r="AF96" s="166"/>
      <c r="AG96" s="166"/>
      <c r="AH96" s="166"/>
      <c r="AI96" s="166"/>
      <c r="AJ96" s="166"/>
      <c r="AK96" s="179"/>
    </row>
    <row r="97" spans="1:37" ht="21" customHeight="1">
      <c r="A97" s="188"/>
      <c r="B97" s="193" t="s">
        <v>420</v>
      </c>
      <c r="C97" s="332" t="s">
        <v>343</v>
      </c>
      <c r="D97" s="316">
        <v>26056000</v>
      </c>
      <c r="E97" s="60">
        <f t="shared" si="29"/>
        <v>26698000</v>
      </c>
      <c r="F97" s="168">
        <f t="shared" si="26"/>
        <v>642000</v>
      </c>
      <c r="G97" s="167"/>
      <c r="H97" s="165"/>
      <c r="I97" s="165"/>
      <c r="J97" s="165"/>
      <c r="K97" s="165"/>
      <c r="L97" s="165"/>
      <c r="M97" s="165"/>
      <c r="N97" s="165"/>
      <c r="O97" s="165"/>
      <c r="P97" s="165">
        <v>642000</v>
      </c>
      <c r="Q97" s="165"/>
      <c r="R97" s="165"/>
      <c r="S97" s="165"/>
      <c r="T97" s="165"/>
      <c r="U97" s="165"/>
      <c r="V97" s="165"/>
      <c r="W97" s="165"/>
      <c r="X97" s="165"/>
      <c r="Y97" s="165"/>
      <c r="Z97" s="165"/>
      <c r="AA97" s="166"/>
      <c r="AB97" s="166"/>
      <c r="AC97" s="166"/>
      <c r="AD97" s="166"/>
      <c r="AE97" s="166"/>
      <c r="AF97" s="166"/>
      <c r="AG97" s="166"/>
      <c r="AH97" s="166"/>
      <c r="AI97" s="166"/>
      <c r="AJ97" s="166"/>
      <c r="AK97" s="179"/>
    </row>
    <row r="98" spans="1:37" ht="29.25">
      <c r="A98" s="188"/>
      <c r="B98" s="193" t="s">
        <v>420</v>
      </c>
      <c r="C98" s="332" t="s">
        <v>344</v>
      </c>
      <c r="D98" s="316">
        <v>37983000</v>
      </c>
      <c r="E98" s="60">
        <f t="shared" si="29"/>
        <v>38548600</v>
      </c>
      <c r="F98" s="168">
        <f t="shared" si="26"/>
        <v>565600</v>
      </c>
      <c r="G98" s="167"/>
      <c r="H98" s="165"/>
      <c r="I98" s="165"/>
      <c r="J98" s="165"/>
      <c r="K98" s="165"/>
      <c r="L98" s="165"/>
      <c r="M98" s="165"/>
      <c r="N98" s="165"/>
      <c r="O98" s="165"/>
      <c r="P98" s="165">
        <v>565600</v>
      </c>
      <c r="Q98" s="165"/>
      <c r="R98" s="165"/>
      <c r="S98" s="165"/>
      <c r="T98" s="165"/>
      <c r="U98" s="165"/>
      <c r="V98" s="165"/>
      <c r="W98" s="165"/>
      <c r="X98" s="165"/>
      <c r="Y98" s="165"/>
      <c r="Z98" s="165"/>
      <c r="AA98" s="166"/>
      <c r="AB98" s="166"/>
      <c r="AC98" s="166"/>
      <c r="AD98" s="166"/>
      <c r="AE98" s="166"/>
      <c r="AF98" s="166"/>
      <c r="AG98" s="166"/>
      <c r="AH98" s="166"/>
      <c r="AI98" s="166"/>
      <c r="AJ98" s="166"/>
      <c r="AK98" s="179"/>
    </row>
    <row r="99" spans="1:37" ht="48.75">
      <c r="A99" s="188"/>
      <c r="B99" s="193" t="s">
        <v>420</v>
      </c>
      <c r="C99" s="333" t="s">
        <v>345</v>
      </c>
      <c r="D99" s="316">
        <v>22226000</v>
      </c>
      <c r="E99" s="60">
        <f t="shared" si="29"/>
        <v>24232000</v>
      </c>
      <c r="F99" s="168">
        <f t="shared" si="26"/>
        <v>2006000</v>
      </c>
      <c r="G99" s="167"/>
      <c r="H99" s="165"/>
      <c r="I99" s="165"/>
      <c r="J99" s="165"/>
      <c r="K99" s="165"/>
      <c r="L99" s="165"/>
      <c r="M99" s="165"/>
      <c r="N99" s="165"/>
      <c r="O99" s="165"/>
      <c r="P99" s="165"/>
      <c r="Q99" s="165"/>
      <c r="R99" s="165"/>
      <c r="S99" s="165">
        <v>2006000</v>
      </c>
      <c r="T99" s="165"/>
      <c r="U99" s="165"/>
      <c r="V99" s="165"/>
      <c r="W99" s="165"/>
      <c r="X99" s="165"/>
      <c r="Y99" s="165"/>
      <c r="Z99" s="165"/>
      <c r="AA99" s="166"/>
      <c r="AB99" s="166"/>
      <c r="AC99" s="166"/>
      <c r="AD99" s="166"/>
      <c r="AE99" s="166"/>
      <c r="AF99" s="166"/>
      <c r="AG99" s="166"/>
      <c r="AH99" s="166"/>
      <c r="AI99" s="166"/>
      <c r="AJ99" s="166"/>
      <c r="AK99" s="179"/>
    </row>
    <row r="100" spans="1:37" ht="12">
      <c r="A100" s="188"/>
      <c r="B100" s="193" t="s">
        <v>420</v>
      </c>
      <c r="C100" s="332" t="s">
        <v>346</v>
      </c>
      <c r="D100" s="316">
        <v>1221000</v>
      </c>
      <c r="E100" s="60">
        <f t="shared" si="29"/>
        <v>1221000</v>
      </c>
      <c r="F100" s="168">
        <f t="shared" si="26"/>
        <v>0</v>
      </c>
      <c r="G100" s="167"/>
      <c r="H100" s="165"/>
      <c r="I100" s="165"/>
      <c r="J100" s="165"/>
      <c r="K100" s="165"/>
      <c r="L100" s="165"/>
      <c r="M100" s="165"/>
      <c r="N100" s="165"/>
      <c r="O100" s="165"/>
      <c r="P100" s="165"/>
      <c r="Q100" s="165"/>
      <c r="R100" s="165"/>
      <c r="S100" s="165"/>
      <c r="T100" s="165"/>
      <c r="U100" s="165"/>
      <c r="V100" s="165"/>
      <c r="W100" s="165"/>
      <c r="X100" s="165"/>
      <c r="Y100" s="165"/>
      <c r="Z100" s="165"/>
      <c r="AA100" s="166"/>
      <c r="AB100" s="166"/>
      <c r="AC100" s="166"/>
      <c r="AD100" s="166"/>
      <c r="AE100" s="166"/>
      <c r="AF100" s="166"/>
      <c r="AG100" s="166"/>
      <c r="AH100" s="166"/>
      <c r="AI100" s="166"/>
      <c r="AJ100" s="166"/>
      <c r="AK100" s="179"/>
    </row>
    <row r="101" spans="1:37" ht="12.75" customHeight="1">
      <c r="A101" s="188"/>
      <c r="B101" s="193" t="s">
        <v>420</v>
      </c>
      <c r="C101" s="334" t="s">
        <v>347</v>
      </c>
      <c r="D101" s="316">
        <v>665000</v>
      </c>
      <c r="E101" s="60">
        <f t="shared" si="29"/>
        <v>665000</v>
      </c>
      <c r="F101" s="168">
        <f t="shared" si="26"/>
        <v>0</v>
      </c>
      <c r="G101" s="167"/>
      <c r="H101" s="165"/>
      <c r="I101" s="165"/>
      <c r="J101" s="165"/>
      <c r="K101" s="165"/>
      <c r="L101" s="165"/>
      <c r="M101" s="165"/>
      <c r="N101" s="165"/>
      <c r="O101" s="165"/>
      <c r="P101" s="165"/>
      <c r="Q101" s="165"/>
      <c r="R101" s="165"/>
      <c r="S101" s="165"/>
      <c r="T101" s="165"/>
      <c r="U101" s="165"/>
      <c r="V101" s="165"/>
      <c r="W101" s="165"/>
      <c r="X101" s="165"/>
      <c r="Y101" s="165"/>
      <c r="Z101" s="165"/>
      <c r="AA101" s="166"/>
      <c r="AB101" s="166"/>
      <c r="AC101" s="166"/>
      <c r="AD101" s="166"/>
      <c r="AE101" s="166"/>
      <c r="AF101" s="166"/>
      <c r="AG101" s="166"/>
      <c r="AH101" s="166"/>
      <c r="AI101" s="166"/>
      <c r="AJ101" s="166"/>
      <c r="AK101" s="179"/>
    </row>
    <row r="102" spans="1:37" ht="15" customHeight="1">
      <c r="A102" s="188"/>
      <c r="B102" s="193" t="s">
        <v>420</v>
      </c>
      <c r="C102" s="334" t="s">
        <v>348</v>
      </c>
      <c r="D102" s="316">
        <v>159000</v>
      </c>
      <c r="E102" s="60">
        <f t="shared" si="29"/>
        <v>159000</v>
      </c>
      <c r="F102" s="168">
        <f t="shared" si="26"/>
        <v>0</v>
      </c>
      <c r="G102" s="167"/>
      <c r="H102" s="165"/>
      <c r="I102" s="165"/>
      <c r="J102" s="165"/>
      <c r="K102" s="165"/>
      <c r="L102" s="165"/>
      <c r="M102" s="165"/>
      <c r="N102" s="165"/>
      <c r="O102" s="165"/>
      <c r="P102" s="165"/>
      <c r="Q102" s="165"/>
      <c r="R102" s="165"/>
      <c r="S102" s="165"/>
      <c r="T102" s="165"/>
      <c r="U102" s="165"/>
      <c r="V102" s="165"/>
      <c r="W102" s="165"/>
      <c r="X102" s="165"/>
      <c r="Y102" s="165"/>
      <c r="Z102" s="165"/>
      <c r="AA102" s="166"/>
      <c r="AB102" s="166"/>
      <c r="AC102" s="166"/>
      <c r="AD102" s="166"/>
      <c r="AE102" s="166"/>
      <c r="AF102" s="166"/>
      <c r="AG102" s="166"/>
      <c r="AH102" s="166"/>
      <c r="AI102" s="166"/>
      <c r="AJ102" s="166"/>
      <c r="AK102" s="179"/>
    </row>
    <row r="103" spans="1:37" ht="12">
      <c r="A103" s="188"/>
      <c r="B103" s="193" t="s">
        <v>420</v>
      </c>
      <c r="C103" s="334" t="s">
        <v>349</v>
      </c>
      <c r="D103" s="316">
        <v>3000</v>
      </c>
      <c r="E103" s="60">
        <f t="shared" si="29"/>
        <v>3000</v>
      </c>
      <c r="F103" s="168">
        <f t="shared" si="26"/>
        <v>0</v>
      </c>
      <c r="G103" s="167"/>
      <c r="H103" s="165"/>
      <c r="I103" s="165"/>
      <c r="J103" s="165"/>
      <c r="K103" s="165"/>
      <c r="L103" s="165"/>
      <c r="M103" s="165"/>
      <c r="N103" s="165"/>
      <c r="O103" s="165"/>
      <c r="P103" s="165"/>
      <c r="Q103" s="165"/>
      <c r="R103" s="165"/>
      <c r="S103" s="165"/>
      <c r="T103" s="165"/>
      <c r="U103" s="165"/>
      <c r="V103" s="165"/>
      <c r="W103" s="165"/>
      <c r="X103" s="165"/>
      <c r="Y103" s="165"/>
      <c r="Z103" s="165"/>
      <c r="AA103" s="166"/>
      <c r="AB103" s="166"/>
      <c r="AC103" s="166"/>
      <c r="AD103" s="166"/>
      <c r="AE103" s="166"/>
      <c r="AF103" s="166"/>
      <c r="AG103" s="166"/>
      <c r="AH103" s="166"/>
      <c r="AI103" s="166"/>
      <c r="AJ103" s="166"/>
      <c r="AK103" s="179"/>
    </row>
    <row r="104" spans="2:37" ht="85.5" customHeight="1">
      <c r="B104" s="193" t="s">
        <v>420</v>
      </c>
      <c r="C104" s="203" t="s">
        <v>351</v>
      </c>
      <c r="D104" s="60">
        <v>2238000</v>
      </c>
      <c r="E104" s="60">
        <f>D104+F104</f>
        <v>2238000</v>
      </c>
      <c r="F104" s="316">
        <f>SUM(G104:AK104)</f>
        <v>0</v>
      </c>
      <c r="G104" s="322"/>
      <c r="H104" s="322"/>
      <c r="I104" s="165"/>
      <c r="J104" s="165"/>
      <c r="K104" s="165"/>
      <c r="L104" s="165"/>
      <c r="M104" s="165"/>
      <c r="N104" s="165"/>
      <c r="O104" s="165"/>
      <c r="P104" s="165"/>
      <c r="Q104" s="165"/>
      <c r="R104" s="165"/>
      <c r="S104" s="165"/>
      <c r="T104" s="165"/>
      <c r="U104" s="165"/>
      <c r="V104" s="165"/>
      <c r="W104" s="165"/>
      <c r="X104" s="165"/>
      <c r="Y104" s="165"/>
      <c r="Z104" s="165"/>
      <c r="AA104" s="166"/>
      <c r="AB104" s="166"/>
      <c r="AC104" s="166"/>
      <c r="AD104" s="166"/>
      <c r="AE104" s="166"/>
      <c r="AF104" s="166"/>
      <c r="AG104" s="166"/>
      <c r="AH104" s="166"/>
      <c r="AI104" s="166"/>
      <c r="AJ104" s="166"/>
      <c r="AK104" s="64"/>
    </row>
    <row r="105" spans="1:37" ht="20.25" customHeight="1">
      <c r="A105" s="188"/>
      <c r="B105" s="314" t="s">
        <v>6</v>
      </c>
      <c r="C105" s="335" t="s">
        <v>7</v>
      </c>
      <c r="D105" s="316">
        <v>16510182.440000001</v>
      </c>
      <c r="E105" s="60">
        <f t="shared" si="29"/>
        <v>18141201.96</v>
      </c>
      <c r="F105" s="168">
        <f t="shared" si="26"/>
        <v>1631019.52</v>
      </c>
      <c r="G105" s="305"/>
      <c r="H105" s="165"/>
      <c r="I105" s="165"/>
      <c r="J105" s="165"/>
      <c r="K105" s="165"/>
      <c r="L105" s="165">
        <v>29160</v>
      </c>
      <c r="M105" s="165"/>
      <c r="N105" s="165"/>
      <c r="O105" s="165"/>
      <c r="P105" s="165">
        <v>1599259.52</v>
      </c>
      <c r="Q105" s="165"/>
      <c r="R105" s="165"/>
      <c r="S105" s="165"/>
      <c r="T105" s="165"/>
      <c r="U105" s="165"/>
      <c r="V105" s="165"/>
      <c r="W105" s="165"/>
      <c r="X105" s="165"/>
      <c r="Y105" s="165"/>
      <c r="Z105" s="165"/>
      <c r="AA105" s="166"/>
      <c r="AB105" s="166"/>
      <c r="AC105" s="166"/>
      <c r="AD105" s="166">
        <v>2600</v>
      </c>
      <c r="AE105" s="166"/>
      <c r="AF105" s="166"/>
      <c r="AG105" s="166"/>
      <c r="AH105" s="166"/>
      <c r="AI105" s="166"/>
      <c r="AJ105" s="166"/>
      <c r="AK105" s="179"/>
    </row>
    <row r="106" spans="2:37" ht="39">
      <c r="B106" s="193" t="s">
        <v>420</v>
      </c>
      <c r="C106" s="336" t="s">
        <v>350</v>
      </c>
      <c r="D106" s="316">
        <v>124336000</v>
      </c>
      <c r="E106" s="60">
        <f t="shared" si="29"/>
        <v>136306000</v>
      </c>
      <c r="F106" s="168">
        <f t="shared" si="26"/>
        <v>11970000</v>
      </c>
      <c r="G106" s="167"/>
      <c r="H106" s="165"/>
      <c r="I106" s="165"/>
      <c r="J106" s="165"/>
      <c r="K106" s="165"/>
      <c r="L106" s="165">
        <v>11753000</v>
      </c>
      <c r="M106" s="165"/>
      <c r="N106" s="165"/>
      <c r="O106" s="165"/>
      <c r="P106" s="165">
        <v>147000</v>
      </c>
      <c r="Q106" s="165">
        <v>70000</v>
      </c>
      <c r="R106" s="165"/>
      <c r="S106" s="165"/>
      <c r="T106" s="165"/>
      <c r="U106" s="165"/>
      <c r="V106" s="165"/>
      <c r="W106" s="165"/>
      <c r="X106" s="165"/>
      <c r="Y106" s="165"/>
      <c r="Z106" s="165"/>
      <c r="AA106" s="166"/>
      <c r="AB106" s="166"/>
      <c r="AC106" s="166"/>
      <c r="AD106" s="166"/>
      <c r="AE106" s="166"/>
      <c r="AF106" s="166"/>
      <c r="AG106" s="166"/>
      <c r="AH106" s="166"/>
      <c r="AI106" s="166"/>
      <c r="AJ106" s="166"/>
      <c r="AK106" s="179"/>
    </row>
    <row r="107" spans="2:37" ht="20.25" thickBot="1">
      <c r="B107" s="193" t="s">
        <v>365</v>
      </c>
      <c r="C107" s="337" t="s">
        <v>352</v>
      </c>
      <c r="D107" s="330">
        <v>73150000</v>
      </c>
      <c r="E107" s="79">
        <f t="shared" si="29"/>
        <v>78807000</v>
      </c>
      <c r="F107" s="171">
        <f t="shared" si="26"/>
        <v>5657000</v>
      </c>
      <c r="G107" s="172"/>
      <c r="H107" s="173"/>
      <c r="I107" s="173"/>
      <c r="J107" s="173"/>
      <c r="K107" s="173"/>
      <c r="L107" s="173"/>
      <c r="M107" s="173"/>
      <c r="N107" s="173"/>
      <c r="O107" s="173"/>
      <c r="P107" s="173"/>
      <c r="Q107" s="173"/>
      <c r="R107" s="173"/>
      <c r="S107" s="173">
        <v>5657000</v>
      </c>
      <c r="T107" s="173"/>
      <c r="U107" s="173"/>
      <c r="V107" s="173"/>
      <c r="W107" s="173"/>
      <c r="X107" s="173"/>
      <c r="Y107" s="173"/>
      <c r="Z107" s="173"/>
      <c r="AA107" s="174"/>
      <c r="AB107" s="174"/>
      <c r="AC107" s="174"/>
      <c r="AD107" s="174"/>
      <c r="AE107" s="174"/>
      <c r="AF107" s="174"/>
      <c r="AG107" s="174"/>
      <c r="AH107" s="174"/>
      <c r="AI107" s="174"/>
      <c r="AJ107" s="174"/>
      <c r="AK107" s="186"/>
    </row>
    <row r="108" spans="2:37" ht="87.75" customHeight="1">
      <c r="B108" s="196" t="s">
        <v>366</v>
      </c>
      <c r="C108" s="202" t="s">
        <v>353</v>
      </c>
      <c r="D108" s="60">
        <v>51000000</v>
      </c>
      <c r="E108" s="60">
        <f t="shared" si="29"/>
        <v>51000000</v>
      </c>
      <c r="F108" s="168">
        <f t="shared" si="26"/>
        <v>0</v>
      </c>
      <c r="G108" s="167"/>
      <c r="H108" s="165"/>
      <c r="I108" s="165"/>
      <c r="J108" s="165"/>
      <c r="K108" s="165"/>
      <c r="L108" s="165"/>
      <c r="M108" s="165"/>
      <c r="N108" s="165"/>
      <c r="O108" s="165"/>
      <c r="P108" s="165"/>
      <c r="Q108" s="165"/>
      <c r="R108" s="165"/>
      <c r="S108" s="165"/>
      <c r="T108" s="165"/>
      <c r="U108" s="165"/>
      <c r="V108" s="165"/>
      <c r="W108" s="165"/>
      <c r="X108" s="165"/>
      <c r="Y108" s="165"/>
      <c r="Z108" s="165"/>
      <c r="AA108" s="166"/>
      <c r="AB108" s="166"/>
      <c r="AC108" s="166"/>
      <c r="AD108" s="166"/>
      <c r="AE108" s="166"/>
      <c r="AF108" s="166"/>
      <c r="AG108" s="166"/>
      <c r="AH108" s="166"/>
      <c r="AI108" s="166"/>
      <c r="AJ108" s="166"/>
      <c r="AK108" s="179"/>
    </row>
    <row r="109" spans="2:37" ht="19.5">
      <c r="B109" s="193" t="s">
        <v>367</v>
      </c>
      <c r="C109" s="201" t="s">
        <v>354</v>
      </c>
      <c r="D109" s="60">
        <v>4597000</v>
      </c>
      <c r="E109" s="60">
        <f t="shared" si="29"/>
        <v>4597000</v>
      </c>
      <c r="F109" s="168">
        <f t="shared" si="26"/>
        <v>0</v>
      </c>
      <c r="G109" s="167"/>
      <c r="H109" s="165"/>
      <c r="I109" s="165"/>
      <c r="J109" s="165"/>
      <c r="K109" s="165"/>
      <c r="L109" s="165"/>
      <c r="M109" s="165"/>
      <c r="N109" s="165"/>
      <c r="O109" s="165"/>
      <c r="P109" s="165"/>
      <c r="Q109" s="165"/>
      <c r="R109" s="165"/>
      <c r="S109" s="165"/>
      <c r="T109" s="165"/>
      <c r="U109" s="165"/>
      <c r="V109" s="165"/>
      <c r="W109" s="165"/>
      <c r="X109" s="165"/>
      <c r="Y109" s="165"/>
      <c r="Z109" s="165"/>
      <c r="AA109" s="166"/>
      <c r="AB109" s="166"/>
      <c r="AC109" s="166"/>
      <c r="AD109" s="166"/>
      <c r="AE109" s="166"/>
      <c r="AF109" s="166"/>
      <c r="AG109" s="166"/>
      <c r="AH109" s="166"/>
      <c r="AI109" s="166"/>
      <c r="AJ109" s="166"/>
      <c r="AK109" s="179"/>
    </row>
    <row r="110" spans="2:37" ht="39" customHeight="1">
      <c r="B110" s="193" t="s">
        <v>368</v>
      </c>
      <c r="C110" s="204" t="s">
        <v>355</v>
      </c>
      <c r="D110" s="60">
        <v>0</v>
      </c>
      <c r="E110" s="60">
        <f t="shared" si="29"/>
        <v>0</v>
      </c>
      <c r="F110" s="168">
        <f t="shared" si="26"/>
        <v>0</v>
      </c>
      <c r="G110" s="167"/>
      <c r="H110" s="165"/>
      <c r="I110" s="165"/>
      <c r="J110" s="165"/>
      <c r="K110" s="165"/>
      <c r="L110" s="165"/>
      <c r="M110" s="165"/>
      <c r="N110" s="165"/>
      <c r="O110" s="165"/>
      <c r="P110" s="165"/>
      <c r="Q110" s="165"/>
      <c r="R110" s="165"/>
      <c r="S110" s="165"/>
      <c r="T110" s="165"/>
      <c r="U110" s="165"/>
      <c r="V110" s="165"/>
      <c r="W110" s="165"/>
      <c r="X110" s="165"/>
      <c r="Y110" s="165"/>
      <c r="Z110" s="165"/>
      <c r="AA110" s="166"/>
      <c r="AB110" s="166"/>
      <c r="AC110" s="166"/>
      <c r="AD110" s="166"/>
      <c r="AE110" s="166"/>
      <c r="AF110" s="166"/>
      <c r="AG110" s="166"/>
      <c r="AH110" s="166"/>
      <c r="AI110" s="166"/>
      <c r="AJ110" s="166"/>
      <c r="AK110" s="179"/>
    </row>
    <row r="111" spans="2:37" ht="12.75" customHeight="1" thickBot="1">
      <c r="B111" s="192" t="s">
        <v>369</v>
      </c>
      <c r="C111" s="205" t="s">
        <v>356</v>
      </c>
      <c r="D111" s="122">
        <v>9368100</v>
      </c>
      <c r="E111" s="79">
        <f t="shared" si="29"/>
        <v>10230300</v>
      </c>
      <c r="F111" s="171">
        <f t="shared" si="26"/>
        <v>862200</v>
      </c>
      <c r="G111" s="172"/>
      <c r="H111" s="173"/>
      <c r="I111" s="173"/>
      <c r="J111" s="173"/>
      <c r="K111" s="173"/>
      <c r="L111" s="173"/>
      <c r="M111" s="173"/>
      <c r="N111" s="173"/>
      <c r="O111" s="173"/>
      <c r="P111" s="173"/>
      <c r="Q111" s="173"/>
      <c r="R111" s="173"/>
      <c r="S111" s="173">
        <v>862200</v>
      </c>
      <c r="T111" s="173"/>
      <c r="U111" s="173"/>
      <c r="V111" s="173"/>
      <c r="W111" s="173"/>
      <c r="X111" s="173"/>
      <c r="Y111" s="173"/>
      <c r="Z111" s="173"/>
      <c r="AA111" s="174"/>
      <c r="AB111" s="174"/>
      <c r="AC111" s="174"/>
      <c r="AD111" s="174"/>
      <c r="AE111" s="174"/>
      <c r="AF111" s="174"/>
      <c r="AG111" s="174"/>
      <c r="AH111" s="174"/>
      <c r="AI111" s="174"/>
      <c r="AJ111" s="174"/>
      <c r="AK111" s="186"/>
    </row>
    <row r="112" spans="1:37" ht="30" thickBot="1">
      <c r="A112" s="188"/>
      <c r="B112" s="194" t="s">
        <v>398</v>
      </c>
      <c r="C112" s="206" t="s">
        <v>358</v>
      </c>
      <c r="D112" s="189">
        <v>5229440</v>
      </c>
      <c r="E112" s="164">
        <f>D112+F112</f>
        <v>5759910</v>
      </c>
      <c r="F112" s="190">
        <f>SUM(G112:AK112)</f>
        <v>530470</v>
      </c>
      <c r="G112" s="250"/>
      <c r="H112" s="251"/>
      <c r="I112" s="251"/>
      <c r="J112" s="251"/>
      <c r="K112" s="251"/>
      <c r="L112" s="251"/>
      <c r="M112" s="251"/>
      <c r="N112" s="251"/>
      <c r="O112" s="251"/>
      <c r="P112" s="251"/>
      <c r="Q112" s="251"/>
      <c r="R112" s="251"/>
      <c r="S112" s="251">
        <v>530470</v>
      </c>
      <c r="T112" s="251"/>
      <c r="U112" s="251"/>
      <c r="V112" s="251"/>
      <c r="W112" s="251"/>
      <c r="X112" s="251"/>
      <c r="Y112" s="251"/>
      <c r="Z112" s="251"/>
      <c r="AA112" s="252"/>
      <c r="AB112" s="252"/>
      <c r="AC112" s="252"/>
      <c r="AD112" s="252"/>
      <c r="AE112" s="252"/>
      <c r="AF112" s="252"/>
      <c r="AG112" s="252"/>
      <c r="AH112" s="252"/>
      <c r="AI112" s="252"/>
      <c r="AJ112" s="252"/>
      <c r="AK112" s="253"/>
    </row>
    <row r="113" spans="1:37" ht="20.25" thickBot="1">
      <c r="A113" s="187"/>
      <c r="B113" s="195" t="s">
        <v>370</v>
      </c>
      <c r="C113" s="243" t="s">
        <v>357</v>
      </c>
      <c r="D113" s="237">
        <v>8295000</v>
      </c>
      <c r="E113" s="244">
        <f t="shared" si="29"/>
        <v>8895000</v>
      </c>
      <c r="F113" s="245">
        <f t="shared" si="26"/>
        <v>600000</v>
      </c>
      <c r="G113" s="246"/>
      <c r="H113" s="247"/>
      <c r="I113" s="247"/>
      <c r="J113" s="247"/>
      <c r="K113" s="247"/>
      <c r="L113" s="247">
        <v>600000</v>
      </c>
      <c r="M113" s="247"/>
      <c r="N113" s="247"/>
      <c r="O113" s="247"/>
      <c r="P113" s="247"/>
      <c r="Q113" s="247"/>
      <c r="R113" s="247"/>
      <c r="S113" s="247"/>
      <c r="T113" s="247"/>
      <c r="U113" s="247"/>
      <c r="V113" s="247"/>
      <c r="W113" s="247"/>
      <c r="X113" s="247"/>
      <c r="Y113" s="247"/>
      <c r="Z113" s="247"/>
      <c r="AA113" s="248"/>
      <c r="AB113" s="248"/>
      <c r="AC113" s="248"/>
      <c r="AD113" s="248"/>
      <c r="AE113" s="248"/>
      <c r="AF113" s="248"/>
      <c r="AG113" s="248"/>
      <c r="AH113" s="248"/>
      <c r="AI113" s="248"/>
      <c r="AJ113" s="248"/>
      <c r="AK113" s="249"/>
    </row>
    <row r="114" spans="2:60" s="353" customFormat="1" ht="27.75">
      <c r="B114" s="352" t="s">
        <v>210</v>
      </c>
      <c r="C114" s="354" t="s">
        <v>375</v>
      </c>
      <c r="D114" s="329">
        <v>6822000</v>
      </c>
      <c r="E114" s="329">
        <f t="shared" si="29"/>
        <v>9103000</v>
      </c>
      <c r="F114" s="355">
        <f t="shared" si="26"/>
        <v>2281000</v>
      </c>
      <c r="G114" s="356">
        <f>SUM(G114:G122)</f>
        <v>0</v>
      </c>
      <c r="H114" s="356">
        <f aca="true" t="shared" si="30" ref="H114:AK114">SUM(H114:H122)</f>
        <v>0</v>
      </c>
      <c r="I114" s="356">
        <f t="shared" si="30"/>
        <v>0</v>
      </c>
      <c r="J114" s="356">
        <f t="shared" si="30"/>
        <v>0</v>
      </c>
      <c r="K114" s="356">
        <f t="shared" si="30"/>
        <v>0</v>
      </c>
      <c r="L114" s="356">
        <f t="shared" si="30"/>
        <v>0</v>
      </c>
      <c r="M114" s="356">
        <f t="shared" si="30"/>
        <v>0</v>
      </c>
      <c r="N114" s="356">
        <f t="shared" si="30"/>
        <v>0</v>
      </c>
      <c r="O114" s="356">
        <f t="shared" si="30"/>
        <v>0</v>
      </c>
      <c r="P114" s="356">
        <f t="shared" si="30"/>
        <v>0</v>
      </c>
      <c r="Q114" s="356">
        <f t="shared" si="30"/>
        <v>0</v>
      </c>
      <c r="R114" s="356">
        <f t="shared" si="30"/>
        <v>0</v>
      </c>
      <c r="S114" s="356">
        <f t="shared" si="30"/>
        <v>0</v>
      </c>
      <c r="T114" s="356">
        <f t="shared" si="30"/>
        <v>0</v>
      </c>
      <c r="U114" s="356">
        <f t="shared" si="30"/>
        <v>0</v>
      </c>
      <c r="V114" s="356">
        <f t="shared" si="30"/>
        <v>0</v>
      </c>
      <c r="W114" s="356">
        <f t="shared" si="30"/>
        <v>0</v>
      </c>
      <c r="X114" s="356">
        <f t="shared" si="30"/>
        <v>0</v>
      </c>
      <c r="Y114" s="356">
        <f t="shared" si="30"/>
        <v>0</v>
      </c>
      <c r="Z114" s="356">
        <f t="shared" si="30"/>
        <v>0</v>
      </c>
      <c r="AA114" s="356">
        <f t="shared" si="30"/>
        <v>0</v>
      </c>
      <c r="AB114" s="356">
        <f t="shared" si="30"/>
        <v>0</v>
      </c>
      <c r="AC114" s="356">
        <f t="shared" si="30"/>
        <v>0</v>
      </c>
      <c r="AD114" s="356">
        <f t="shared" si="30"/>
        <v>0</v>
      </c>
      <c r="AE114" s="356">
        <f t="shared" si="30"/>
        <v>0</v>
      </c>
      <c r="AF114" s="356">
        <f t="shared" si="30"/>
        <v>0</v>
      </c>
      <c r="AG114" s="356">
        <f t="shared" si="30"/>
        <v>0</v>
      </c>
      <c r="AH114" s="356">
        <f t="shared" si="30"/>
        <v>0</v>
      </c>
      <c r="AI114" s="356">
        <f t="shared" si="30"/>
        <v>0</v>
      </c>
      <c r="AJ114" s="356">
        <f t="shared" si="30"/>
        <v>0</v>
      </c>
      <c r="AK114" s="356">
        <f t="shared" si="30"/>
        <v>0</v>
      </c>
      <c r="AL114" s="398"/>
      <c r="AM114" s="398"/>
      <c r="AN114" s="398"/>
      <c r="AO114" s="398"/>
      <c r="AP114" s="398"/>
      <c r="AQ114" s="398"/>
      <c r="AR114" s="398"/>
      <c r="AS114" s="398"/>
      <c r="AT114" s="398"/>
      <c r="AU114" s="398"/>
      <c r="AV114" s="398"/>
      <c r="AW114" s="398"/>
      <c r="AX114" s="398"/>
      <c r="AY114" s="398"/>
      <c r="AZ114" s="398"/>
      <c r="BA114" s="398"/>
      <c r="BB114" s="398"/>
      <c r="BC114" s="398"/>
      <c r="BD114" s="398"/>
      <c r="BE114" s="398"/>
      <c r="BF114" s="398"/>
      <c r="BG114" s="398"/>
      <c r="BH114" s="398"/>
    </row>
    <row r="115" spans="2:37" ht="23.25" customHeight="1">
      <c r="B115" s="193" t="s">
        <v>374</v>
      </c>
      <c r="C115" s="411" t="s">
        <v>359</v>
      </c>
      <c r="D115" s="60">
        <v>4584000</v>
      </c>
      <c r="E115" s="60">
        <f t="shared" si="29"/>
        <v>4584000</v>
      </c>
      <c r="F115" s="330">
        <f t="shared" si="26"/>
        <v>0</v>
      </c>
      <c r="G115" s="412"/>
      <c r="H115" s="412"/>
      <c r="I115" s="173"/>
      <c r="J115" s="173"/>
      <c r="K115" s="173"/>
      <c r="L115" s="173"/>
      <c r="M115" s="173"/>
      <c r="N115" s="173"/>
      <c r="O115" s="173"/>
      <c r="P115" s="173"/>
      <c r="Q115" s="173"/>
      <c r="R115" s="173"/>
      <c r="S115" s="173"/>
      <c r="T115" s="173"/>
      <c r="U115" s="173"/>
      <c r="V115" s="173"/>
      <c r="W115" s="173"/>
      <c r="X115" s="173"/>
      <c r="Y115" s="173"/>
      <c r="Z115" s="173"/>
      <c r="AA115" s="174"/>
      <c r="AB115" s="174"/>
      <c r="AC115" s="174"/>
      <c r="AD115" s="174"/>
      <c r="AE115" s="174"/>
      <c r="AF115" s="174"/>
      <c r="AG115" s="174"/>
      <c r="AH115" s="174"/>
      <c r="AI115" s="174"/>
      <c r="AJ115" s="174"/>
      <c r="AK115" s="86"/>
    </row>
    <row r="116" spans="2:37" ht="15" customHeight="1">
      <c r="B116" s="193" t="s">
        <v>374</v>
      </c>
      <c r="C116" s="415" t="s">
        <v>30</v>
      </c>
      <c r="D116" s="316">
        <v>4000000</v>
      </c>
      <c r="E116" s="413">
        <f aca="true" t="shared" si="31" ref="E116:E134">D116+F116</f>
        <v>6000000</v>
      </c>
      <c r="F116" s="60">
        <f aca="true" t="shared" si="32" ref="F116:F134">SUM(G116:AK116)</f>
        <v>2000000</v>
      </c>
      <c r="G116" s="167"/>
      <c r="H116" s="165"/>
      <c r="I116" s="165"/>
      <c r="J116" s="165"/>
      <c r="K116" s="165"/>
      <c r="L116" s="165"/>
      <c r="M116" s="165"/>
      <c r="N116" s="165"/>
      <c r="O116" s="165"/>
      <c r="P116" s="165"/>
      <c r="Q116" s="165"/>
      <c r="R116" s="165"/>
      <c r="S116" s="165"/>
      <c r="T116" s="165"/>
      <c r="U116" s="165"/>
      <c r="V116" s="165"/>
      <c r="W116" s="165"/>
      <c r="X116" s="165">
        <v>2000000</v>
      </c>
      <c r="Y116" s="165"/>
      <c r="Z116" s="165"/>
      <c r="AA116" s="166"/>
      <c r="AB116" s="166"/>
      <c r="AC116" s="166"/>
      <c r="AD116" s="166"/>
      <c r="AE116" s="166"/>
      <c r="AF116" s="166"/>
      <c r="AG116" s="166"/>
      <c r="AH116" s="166"/>
      <c r="AI116" s="166"/>
      <c r="AJ116" s="166"/>
      <c r="AK116" s="179"/>
    </row>
    <row r="117" spans="2:37" ht="20.25" customHeight="1">
      <c r="B117" s="193" t="s">
        <v>374</v>
      </c>
      <c r="C117" s="415" t="s">
        <v>49</v>
      </c>
      <c r="D117" s="316"/>
      <c r="E117" s="413">
        <f t="shared" si="31"/>
        <v>3350000</v>
      </c>
      <c r="F117" s="60">
        <f>SUM(G117:AK117)</f>
        <v>3350000</v>
      </c>
      <c r="G117" s="167"/>
      <c r="H117" s="165"/>
      <c r="I117" s="165"/>
      <c r="J117" s="165"/>
      <c r="K117" s="165"/>
      <c r="L117" s="165"/>
      <c r="M117" s="165"/>
      <c r="N117" s="165"/>
      <c r="O117" s="165"/>
      <c r="P117" s="165"/>
      <c r="Q117" s="165"/>
      <c r="R117" s="165"/>
      <c r="S117" s="165"/>
      <c r="T117" s="165"/>
      <c r="U117" s="165"/>
      <c r="V117" s="165"/>
      <c r="W117" s="165"/>
      <c r="X117" s="165"/>
      <c r="Y117" s="165"/>
      <c r="Z117" s="165"/>
      <c r="AA117" s="166">
        <v>3350000</v>
      </c>
      <c r="AB117" s="166"/>
      <c r="AC117" s="166"/>
      <c r="AD117" s="166"/>
      <c r="AE117" s="166"/>
      <c r="AF117" s="166"/>
      <c r="AG117" s="166"/>
      <c r="AH117" s="166"/>
      <c r="AI117" s="166"/>
      <c r="AJ117" s="166"/>
      <c r="AK117" s="179"/>
    </row>
    <row r="118" spans="1:37" ht="12">
      <c r="A118" s="188"/>
      <c r="B118" s="193" t="s">
        <v>374</v>
      </c>
      <c r="C118" s="415" t="s">
        <v>31</v>
      </c>
      <c r="D118" s="316">
        <v>6000000</v>
      </c>
      <c r="E118" s="413">
        <f t="shared" si="31"/>
        <v>7500000</v>
      </c>
      <c r="F118" s="60">
        <f t="shared" si="32"/>
        <v>1500000</v>
      </c>
      <c r="G118" s="167"/>
      <c r="H118" s="165"/>
      <c r="I118" s="165"/>
      <c r="J118" s="165"/>
      <c r="K118" s="165"/>
      <c r="L118" s="165"/>
      <c r="M118" s="165"/>
      <c r="N118" s="165"/>
      <c r="O118" s="165"/>
      <c r="P118" s="165"/>
      <c r="Q118" s="165"/>
      <c r="R118" s="165"/>
      <c r="S118" s="165"/>
      <c r="T118" s="165"/>
      <c r="U118" s="165"/>
      <c r="V118" s="165"/>
      <c r="W118" s="165"/>
      <c r="X118" s="165">
        <v>1500000</v>
      </c>
      <c r="Y118" s="165"/>
      <c r="Z118" s="165"/>
      <c r="AA118" s="166"/>
      <c r="AB118" s="166"/>
      <c r="AC118" s="166"/>
      <c r="AD118" s="166"/>
      <c r="AE118" s="166"/>
      <c r="AF118" s="166"/>
      <c r="AG118" s="166"/>
      <c r="AH118" s="166"/>
      <c r="AI118" s="166"/>
      <c r="AJ118" s="166"/>
      <c r="AK118" s="179"/>
    </row>
    <row r="119" spans="1:37" ht="12">
      <c r="A119" s="188"/>
      <c r="B119" s="193" t="s">
        <v>374</v>
      </c>
      <c r="C119" s="416" t="s">
        <v>32</v>
      </c>
      <c r="D119" s="316">
        <v>5194200</v>
      </c>
      <c r="E119" s="413">
        <f t="shared" si="31"/>
        <v>6244200</v>
      </c>
      <c r="F119" s="60">
        <f t="shared" si="32"/>
        <v>1050000</v>
      </c>
      <c r="G119" s="167"/>
      <c r="H119" s="165"/>
      <c r="I119" s="165"/>
      <c r="J119" s="165"/>
      <c r="K119" s="165"/>
      <c r="L119" s="165"/>
      <c r="M119" s="165"/>
      <c r="N119" s="165"/>
      <c r="O119" s="165"/>
      <c r="P119" s="165"/>
      <c r="Q119" s="165"/>
      <c r="R119" s="165"/>
      <c r="S119" s="165">
        <v>135000</v>
      </c>
      <c r="T119" s="165"/>
      <c r="U119" s="165"/>
      <c r="V119" s="165"/>
      <c r="W119" s="165"/>
      <c r="X119" s="165">
        <v>105000</v>
      </c>
      <c r="Y119" s="165"/>
      <c r="Z119" s="165">
        <v>135000</v>
      </c>
      <c r="AA119" s="166"/>
      <c r="AB119" s="166"/>
      <c r="AC119" s="166"/>
      <c r="AD119" s="166">
        <v>135000</v>
      </c>
      <c r="AE119" s="166"/>
      <c r="AF119" s="166">
        <v>540000</v>
      </c>
      <c r="AG119" s="166"/>
      <c r="AH119" s="166"/>
      <c r="AI119" s="166"/>
      <c r="AJ119" s="166"/>
      <c r="AK119" s="179"/>
    </row>
    <row r="120" spans="1:37" ht="12">
      <c r="A120" s="188"/>
      <c r="B120" s="193" t="s">
        <v>374</v>
      </c>
      <c r="C120" s="416" t="s">
        <v>33</v>
      </c>
      <c r="D120" s="316">
        <v>718000</v>
      </c>
      <c r="E120" s="413">
        <f t="shared" si="31"/>
        <v>1200000</v>
      </c>
      <c r="F120" s="60">
        <f t="shared" si="32"/>
        <v>482000</v>
      </c>
      <c r="G120" s="167"/>
      <c r="H120" s="167"/>
      <c r="I120" s="167"/>
      <c r="J120" s="167"/>
      <c r="K120" s="167"/>
      <c r="L120" s="167"/>
      <c r="M120" s="167"/>
      <c r="N120" s="167"/>
      <c r="O120" s="167"/>
      <c r="P120" s="167"/>
      <c r="Q120" s="167"/>
      <c r="R120" s="167"/>
      <c r="S120" s="167"/>
      <c r="T120" s="167"/>
      <c r="U120" s="167"/>
      <c r="V120" s="167"/>
      <c r="W120" s="167"/>
      <c r="X120" s="167">
        <v>482000</v>
      </c>
      <c r="Y120" s="167"/>
      <c r="Z120" s="167"/>
      <c r="AA120" s="420"/>
      <c r="AB120" s="420"/>
      <c r="AC120" s="420"/>
      <c r="AD120" s="4"/>
      <c r="AE120" s="420"/>
      <c r="AF120" s="420"/>
      <c r="AG120" s="420"/>
      <c r="AH120" s="420"/>
      <c r="AI120" s="420"/>
      <c r="AJ120" s="420"/>
      <c r="AK120" s="64"/>
    </row>
    <row r="121" spans="1:37" ht="19.5">
      <c r="A121" s="188"/>
      <c r="B121" s="193" t="s">
        <v>374</v>
      </c>
      <c r="C121" s="416" t="s">
        <v>50</v>
      </c>
      <c r="D121" s="168"/>
      <c r="E121" s="413">
        <f t="shared" si="31"/>
        <v>554400</v>
      </c>
      <c r="F121" s="60">
        <f t="shared" si="32"/>
        <v>554400</v>
      </c>
      <c r="G121" s="185"/>
      <c r="H121" s="185"/>
      <c r="I121" s="185"/>
      <c r="J121" s="185"/>
      <c r="K121" s="185"/>
      <c r="L121" s="185"/>
      <c r="M121" s="185"/>
      <c r="N121" s="185"/>
      <c r="O121" s="185"/>
      <c r="P121" s="185"/>
      <c r="Q121" s="185"/>
      <c r="R121" s="185"/>
      <c r="S121" s="185"/>
      <c r="T121" s="185"/>
      <c r="U121" s="185"/>
      <c r="V121" s="185"/>
      <c r="W121" s="185"/>
      <c r="X121" s="185"/>
      <c r="Y121" s="185"/>
      <c r="Z121" s="185"/>
      <c r="AA121" s="211"/>
      <c r="AB121" s="211"/>
      <c r="AC121" s="211"/>
      <c r="AD121" s="420">
        <v>554400</v>
      </c>
      <c r="AE121" s="211"/>
      <c r="AF121" s="211"/>
      <c r="AG121" s="211"/>
      <c r="AH121" s="211"/>
      <c r="AI121" s="211"/>
      <c r="AJ121" s="211"/>
      <c r="AK121" s="59"/>
    </row>
    <row r="122" spans="1:37" ht="20.25" thickBot="1">
      <c r="A122" s="188"/>
      <c r="B122" s="321" t="s">
        <v>374</v>
      </c>
      <c r="C122" s="417" t="s">
        <v>41</v>
      </c>
      <c r="D122" s="414">
        <v>9548000</v>
      </c>
      <c r="E122" s="413">
        <f t="shared" si="31"/>
        <v>12413000</v>
      </c>
      <c r="F122" s="79">
        <f t="shared" si="32"/>
        <v>2865000</v>
      </c>
      <c r="G122" s="185"/>
      <c r="H122" s="185"/>
      <c r="I122" s="185"/>
      <c r="J122" s="185">
        <v>2865000</v>
      </c>
      <c r="K122" s="185"/>
      <c r="L122" s="185"/>
      <c r="M122" s="185"/>
      <c r="N122" s="185"/>
      <c r="O122" s="185"/>
      <c r="P122" s="185"/>
      <c r="Q122" s="185"/>
      <c r="R122" s="185"/>
      <c r="S122" s="185"/>
      <c r="T122" s="185"/>
      <c r="U122" s="185"/>
      <c r="V122" s="185"/>
      <c r="W122" s="185"/>
      <c r="X122" s="185"/>
      <c r="Y122" s="185"/>
      <c r="Z122" s="185"/>
      <c r="AA122" s="211"/>
      <c r="AB122" s="211"/>
      <c r="AC122" s="211"/>
      <c r="AD122" s="211"/>
      <c r="AE122" s="211"/>
      <c r="AF122" s="211"/>
      <c r="AG122" s="211"/>
      <c r="AH122" s="211"/>
      <c r="AI122" s="211"/>
      <c r="AJ122" s="211"/>
      <c r="AK122" s="59"/>
    </row>
    <row r="123" spans="1:37" ht="39.75" thickBot="1">
      <c r="A123" s="188"/>
      <c r="B123" s="194" t="s">
        <v>412</v>
      </c>
      <c r="C123" s="206" t="s">
        <v>413</v>
      </c>
      <c r="D123" s="164">
        <v>3584000</v>
      </c>
      <c r="E123" s="164">
        <f t="shared" si="31"/>
        <v>4843000</v>
      </c>
      <c r="F123" s="164">
        <f t="shared" si="32"/>
        <v>1259000</v>
      </c>
      <c r="G123" s="178"/>
      <c r="H123" s="323"/>
      <c r="I123" s="323"/>
      <c r="J123" s="323"/>
      <c r="K123" s="323"/>
      <c r="L123" s="323"/>
      <c r="M123" s="323"/>
      <c r="N123" s="323"/>
      <c r="O123" s="323"/>
      <c r="P123" s="323"/>
      <c r="Q123" s="323"/>
      <c r="R123" s="323"/>
      <c r="S123" s="323"/>
      <c r="T123" s="323"/>
      <c r="U123" s="323"/>
      <c r="V123" s="323"/>
      <c r="W123" s="323"/>
      <c r="X123" s="323">
        <v>1259000</v>
      </c>
      <c r="Y123" s="323"/>
      <c r="Z123" s="323"/>
      <c r="AA123" s="325"/>
      <c r="AB123" s="325"/>
      <c r="AC123" s="325"/>
      <c r="AD123" s="325"/>
      <c r="AE123" s="325"/>
      <c r="AF123" s="325"/>
      <c r="AG123" s="325"/>
      <c r="AH123" s="325"/>
      <c r="AI123" s="325"/>
      <c r="AJ123" s="325"/>
      <c r="AK123" s="326"/>
    </row>
    <row r="124" spans="1:37" ht="24" customHeight="1" thickBot="1">
      <c r="A124" s="188"/>
      <c r="B124" s="194" t="s">
        <v>426</v>
      </c>
      <c r="C124" s="309" t="s">
        <v>21</v>
      </c>
      <c r="D124" s="307">
        <v>846400</v>
      </c>
      <c r="E124" s="164">
        <f t="shared" si="31"/>
        <v>846400</v>
      </c>
      <c r="F124" s="55">
        <f t="shared" si="32"/>
        <v>0</v>
      </c>
      <c r="G124" s="250"/>
      <c r="H124" s="251"/>
      <c r="I124" s="251"/>
      <c r="J124" s="251"/>
      <c r="K124" s="251"/>
      <c r="L124" s="251"/>
      <c r="M124" s="251"/>
      <c r="N124" s="251"/>
      <c r="O124" s="251"/>
      <c r="P124" s="251"/>
      <c r="Q124" s="251"/>
      <c r="R124" s="251"/>
      <c r="S124" s="251"/>
      <c r="T124" s="251"/>
      <c r="U124" s="251"/>
      <c r="V124" s="251"/>
      <c r="W124" s="251"/>
      <c r="X124" s="251"/>
      <c r="Y124" s="251"/>
      <c r="Z124" s="251"/>
      <c r="AA124" s="252"/>
      <c r="AB124" s="252"/>
      <c r="AC124" s="252"/>
      <c r="AD124" s="252"/>
      <c r="AE124" s="252"/>
      <c r="AF124" s="252"/>
      <c r="AG124" s="252"/>
      <c r="AH124" s="252"/>
      <c r="AI124" s="252"/>
      <c r="AJ124" s="252"/>
      <c r="AK124" s="253"/>
    </row>
    <row r="125" spans="1:37" ht="24" customHeight="1" thickBot="1">
      <c r="A125" s="188"/>
      <c r="B125" s="194" t="s">
        <v>12</v>
      </c>
      <c r="C125" s="315" t="s">
        <v>11</v>
      </c>
      <c r="D125" s="307">
        <v>1000000</v>
      </c>
      <c r="E125" s="164">
        <f t="shared" si="31"/>
        <v>1000000</v>
      </c>
      <c r="F125" s="164">
        <f t="shared" si="32"/>
        <v>0</v>
      </c>
      <c r="G125" s="250"/>
      <c r="H125" s="251"/>
      <c r="I125" s="251"/>
      <c r="J125" s="251"/>
      <c r="K125" s="251"/>
      <c r="L125" s="251"/>
      <c r="M125" s="251"/>
      <c r="N125" s="251"/>
      <c r="O125" s="251"/>
      <c r="P125" s="251"/>
      <c r="Q125" s="251"/>
      <c r="R125" s="251"/>
      <c r="S125" s="251"/>
      <c r="T125" s="251"/>
      <c r="U125" s="251"/>
      <c r="V125" s="251"/>
      <c r="W125" s="251"/>
      <c r="X125" s="251"/>
      <c r="Y125" s="251"/>
      <c r="Z125" s="251"/>
      <c r="AA125" s="252"/>
      <c r="AB125" s="252"/>
      <c r="AC125" s="252"/>
      <c r="AD125" s="252"/>
      <c r="AE125" s="252"/>
      <c r="AF125" s="252"/>
      <c r="AG125" s="252"/>
      <c r="AH125" s="252"/>
      <c r="AI125" s="252"/>
      <c r="AJ125" s="252"/>
      <c r="AK125" s="253"/>
    </row>
    <row r="126" spans="1:37" ht="30" thickBot="1">
      <c r="A126" s="188"/>
      <c r="B126" s="194" t="s">
        <v>408</v>
      </c>
      <c r="C126" s="206" t="s">
        <v>409</v>
      </c>
      <c r="D126" s="189">
        <v>5983000</v>
      </c>
      <c r="E126" s="164">
        <f>D126+F126</f>
        <v>6439000</v>
      </c>
      <c r="F126" s="55">
        <f t="shared" si="32"/>
        <v>456000</v>
      </c>
      <c r="G126" s="250"/>
      <c r="H126" s="251"/>
      <c r="I126" s="251"/>
      <c r="J126" s="251"/>
      <c r="K126" s="251"/>
      <c r="L126" s="251"/>
      <c r="M126" s="251"/>
      <c r="N126" s="251"/>
      <c r="O126" s="251"/>
      <c r="P126" s="251"/>
      <c r="Q126" s="251"/>
      <c r="R126" s="251"/>
      <c r="S126" s="251"/>
      <c r="T126" s="251"/>
      <c r="U126" s="251"/>
      <c r="V126" s="251"/>
      <c r="W126" s="251"/>
      <c r="X126" s="251">
        <v>456000</v>
      </c>
      <c r="Y126" s="251"/>
      <c r="Z126" s="251"/>
      <c r="AA126" s="252"/>
      <c r="AB126" s="252"/>
      <c r="AC126" s="252"/>
      <c r="AD126" s="252"/>
      <c r="AE126" s="252"/>
      <c r="AF126" s="252"/>
      <c r="AG126" s="252"/>
      <c r="AH126" s="252"/>
      <c r="AI126" s="252"/>
      <c r="AJ126" s="252"/>
      <c r="AK126" s="253"/>
    </row>
    <row r="127" spans="1:37" ht="40.5" customHeight="1" thickBot="1">
      <c r="A127" s="188"/>
      <c r="B127" s="321" t="s">
        <v>364</v>
      </c>
      <c r="C127" s="324" t="s">
        <v>411</v>
      </c>
      <c r="D127" s="307">
        <v>5146000</v>
      </c>
      <c r="E127" s="164">
        <f t="shared" si="31"/>
        <v>7058000</v>
      </c>
      <c r="F127" s="164">
        <f t="shared" si="32"/>
        <v>1912000</v>
      </c>
      <c r="G127" s="317"/>
      <c r="H127" s="318"/>
      <c r="I127" s="318"/>
      <c r="J127" s="318"/>
      <c r="K127" s="318"/>
      <c r="L127" s="318"/>
      <c r="M127" s="318"/>
      <c r="N127" s="318"/>
      <c r="O127" s="318"/>
      <c r="P127" s="318"/>
      <c r="Q127" s="318"/>
      <c r="R127" s="318"/>
      <c r="S127" s="318">
        <v>1912000</v>
      </c>
      <c r="T127" s="318"/>
      <c r="U127" s="318"/>
      <c r="V127" s="318"/>
      <c r="W127" s="318"/>
      <c r="X127" s="318"/>
      <c r="Y127" s="318"/>
      <c r="Z127" s="318"/>
      <c r="AA127" s="319"/>
      <c r="AB127" s="319"/>
      <c r="AC127" s="319"/>
      <c r="AD127" s="319"/>
      <c r="AE127" s="319"/>
      <c r="AF127" s="319"/>
      <c r="AG127" s="319"/>
      <c r="AH127" s="319"/>
      <c r="AI127" s="319"/>
      <c r="AJ127" s="319"/>
      <c r="AK127" s="320"/>
    </row>
    <row r="128" spans="1:37" ht="30" thickBot="1">
      <c r="A128" s="188"/>
      <c r="B128" s="192" t="s">
        <v>364</v>
      </c>
      <c r="C128" s="205" t="s">
        <v>407</v>
      </c>
      <c r="D128" s="183">
        <v>4403</v>
      </c>
      <c r="E128" s="164">
        <f t="shared" si="31"/>
        <v>4403</v>
      </c>
      <c r="F128" s="55">
        <f t="shared" si="32"/>
        <v>0</v>
      </c>
      <c r="G128" s="185"/>
      <c r="H128" s="423"/>
      <c r="I128" s="423"/>
      <c r="J128" s="423"/>
      <c r="K128" s="423"/>
      <c r="L128" s="423"/>
      <c r="M128" s="423"/>
      <c r="N128" s="423"/>
      <c r="O128" s="423"/>
      <c r="P128" s="423"/>
      <c r="Q128" s="423"/>
      <c r="R128" s="423"/>
      <c r="S128" s="423"/>
      <c r="T128" s="423"/>
      <c r="U128" s="423"/>
      <c r="V128" s="423"/>
      <c r="W128" s="423"/>
      <c r="X128" s="423"/>
      <c r="Y128" s="423"/>
      <c r="Z128" s="423"/>
      <c r="AA128" s="424"/>
      <c r="AB128" s="424"/>
      <c r="AC128" s="424"/>
      <c r="AD128" s="424"/>
      <c r="AE128" s="424"/>
      <c r="AF128" s="424"/>
      <c r="AG128" s="424"/>
      <c r="AH128" s="424"/>
      <c r="AI128" s="424"/>
      <c r="AJ128" s="424"/>
      <c r="AK128" s="425"/>
    </row>
    <row r="129" spans="1:37" ht="18.75" thickBot="1">
      <c r="A129" s="188"/>
      <c r="B129" s="254" t="s">
        <v>43</v>
      </c>
      <c r="C129" s="426" t="s">
        <v>44</v>
      </c>
      <c r="D129" s="189">
        <v>10810300</v>
      </c>
      <c r="E129" s="164">
        <f t="shared" si="31"/>
        <v>14581000</v>
      </c>
      <c r="F129" s="164">
        <f t="shared" si="32"/>
        <v>3770700</v>
      </c>
      <c r="G129" s="250"/>
      <c r="H129" s="250"/>
      <c r="I129" s="250"/>
      <c r="J129" s="250"/>
      <c r="K129" s="250"/>
      <c r="L129" s="250"/>
      <c r="M129" s="250"/>
      <c r="N129" s="250"/>
      <c r="O129" s="250"/>
      <c r="P129" s="250"/>
      <c r="Q129" s="250"/>
      <c r="R129" s="250"/>
      <c r="S129" s="250"/>
      <c r="T129" s="250"/>
      <c r="U129" s="250"/>
      <c r="V129" s="250"/>
      <c r="W129" s="250"/>
      <c r="X129" s="250">
        <v>3770700</v>
      </c>
      <c r="Y129" s="250"/>
      <c r="Z129" s="250"/>
      <c r="AA129" s="257"/>
      <c r="AB129" s="257"/>
      <c r="AC129" s="257"/>
      <c r="AD129" s="257"/>
      <c r="AE129" s="257"/>
      <c r="AF129" s="257"/>
      <c r="AG129" s="257"/>
      <c r="AH129" s="257"/>
      <c r="AI129" s="257"/>
      <c r="AJ129" s="257"/>
      <c r="AK129" s="258"/>
    </row>
    <row r="130" spans="1:37" ht="19.5" thickBot="1">
      <c r="A130" s="188"/>
      <c r="B130" s="254" t="s">
        <v>423</v>
      </c>
      <c r="C130" s="255" t="s">
        <v>424</v>
      </c>
      <c r="D130" s="189">
        <v>922200</v>
      </c>
      <c r="E130" s="164">
        <f t="shared" si="31"/>
        <v>922200</v>
      </c>
      <c r="F130" s="55">
        <f t="shared" si="32"/>
        <v>0</v>
      </c>
      <c r="G130" s="250"/>
      <c r="H130" s="250"/>
      <c r="I130" s="250"/>
      <c r="J130" s="250"/>
      <c r="K130" s="250"/>
      <c r="L130" s="250"/>
      <c r="M130" s="250"/>
      <c r="N130" s="250"/>
      <c r="O130" s="250"/>
      <c r="P130" s="250"/>
      <c r="Q130" s="250"/>
      <c r="R130" s="250"/>
      <c r="S130" s="250"/>
      <c r="T130" s="250"/>
      <c r="U130" s="250"/>
      <c r="V130" s="250"/>
      <c r="W130" s="250"/>
      <c r="X130" s="250"/>
      <c r="Y130" s="250"/>
      <c r="Z130" s="250"/>
      <c r="AA130" s="257"/>
      <c r="AB130" s="257"/>
      <c r="AC130" s="257"/>
      <c r="AD130" s="257"/>
      <c r="AE130" s="257"/>
      <c r="AF130" s="257"/>
      <c r="AG130" s="257"/>
      <c r="AH130" s="257"/>
      <c r="AI130" s="257"/>
      <c r="AJ130" s="257"/>
      <c r="AK130" s="258"/>
    </row>
    <row r="131" spans="1:37" ht="19.5" thickBot="1">
      <c r="A131" s="188"/>
      <c r="B131" s="254" t="s">
        <v>22</v>
      </c>
      <c r="C131" s="255" t="s">
        <v>24</v>
      </c>
      <c r="D131" s="307">
        <v>3240000</v>
      </c>
      <c r="E131" s="164">
        <f t="shared" si="31"/>
        <v>3240000</v>
      </c>
      <c r="F131" s="164">
        <f t="shared" si="32"/>
        <v>0</v>
      </c>
      <c r="G131" s="250"/>
      <c r="H131" s="250"/>
      <c r="I131" s="250"/>
      <c r="J131" s="250"/>
      <c r="K131" s="250"/>
      <c r="L131" s="250"/>
      <c r="M131" s="250"/>
      <c r="N131" s="250"/>
      <c r="O131" s="250"/>
      <c r="P131" s="250"/>
      <c r="Q131" s="250"/>
      <c r="R131" s="250"/>
      <c r="S131" s="250"/>
      <c r="T131" s="250"/>
      <c r="U131" s="250"/>
      <c r="V131" s="250"/>
      <c r="W131" s="250"/>
      <c r="X131" s="250"/>
      <c r="Y131" s="250"/>
      <c r="Z131" s="250"/>
      <c r="AA131" s="257"/>
      <c r="AB131" s="257"/>
      <c r="AC131" s="257"/>
      <c r="AD131" s="257"/>
      <c r="AE131" s="257"/>
      <c r="AF131" s="257"/>
      <c r="AG131" s="257"/>
      <c r="AH131" s="257"/>
      <c r="AI131" s="257"/>
      <c r="AJ131" s="257"/>
      <c r="AK131" s="258"/>
    </row>
    <row r="132" spans="1:37" ht="19.5" thickBot="1">
      <c r="A132" s="188"/>
      <c r="B132" s="328" t="s">
        <v>36</v>
      </c>
      <c r="C132" s="255" t="s">
        <v>37</v>
      </c>
      <c r="D132" s="307">
        <v>0</v>
      </c>
      <c r="E132" s="164">
        <f t="shared" si="31"/>
        <v>0</v>
      </c>
      <c r="F132" s="55">
        <f t="shared" si="32"/>
        <v>0</v>
      </c>
      <c r="G132" s="250"/>
      <c r="H132" s="250"/>
      <c r="I132" s="250"/>
      <c r="J132" s="250"/>
      <c r="K132" s="250"/>
      <c r="L132" s="250"/>
      <c r="M132" s="250"/>
      <c r="N132" s="250"/>
      <c r="O132" s="250"/>
      <c r="P132" s="250"/>
      <c r="Q132" s="250"/>
      <c r="R132" s="250"/>
      <c r="S132" s="250"/>
      <c r="T132" s="250"/>
      <c r="U132" s="250"/>
      <c r="V132" s="250"/>
      <c r="W132" s="250"/>
      <c r="X132" s="250"/>
      <c r="Y132" s="250"/>
      <c r="Z132" s="250"/>
      <c r="AA132" s="257"/>
      <c r="AB132" s="257"/>
      <c r="AC132" s="257"/>
      <c r="AD132" s="257"/>
      <c r="AE132" s="257"/>
      <c r="AF132" s="257"/>
      <c r="AG132" s="257"/>
      <c r="AH132" s="257"/>
      <c r="AI132" s="257"/>
      <c r="AJ132" s="257"/>
      <c r="AK132" s="258"/>
    </row>
    <row r="133" spans="1:37" ht="19.5" thickBot="1">
      <c r="A133" s="188"/>
      <c r="B133" s="254" t="s">
        <v>38</v>
      </c>
      <c r="C133" s="418" t="s">
        <v>39</v>
      </c>
      <c r="D133" s="307">
        <v>4093000</v>
      </c>
      <c r="E133" s="164">
        <f t="shared" si="31"/>
        <v>4093000</v>
      </c>
      <c r="F133" s="164">
        <f t="shared" si="32"/>
        <v>0</v>
      </c>
      <c r="G133" s="250"/>
      <c r="H133" s="250"/>
      <c r="I133" s="250"/>
      <c r="J133" s="250"/>
      <c r="K133" s="250"/>
      <c r="L133" s="250"/>
      <c r="M133" s="250"/>
      <c r="N133" s="250"/>
      <c r="O133" s="250"/>
      <c r="P133" s="250"/>
      <c r="Q133" s="250"/>
      <c r="R133" s="250"/>
      <c r="S133" s="250"/>
      <c r="T133" s="250"/>
      <c r="U133" s="250"/>
      <c r="V133" s="250"/>
      <c r="W133" s="250"/>
      <c r="X133" s="250"/>
      <c r="Y133" s="250"/>
      <c r="Z133" s="250"/>
      <c r="AA133" s="257"/>
      <c r="AB133" s="257"/>
      <c r="AC133" s="257"/>
      <c r="AD133" s="257"/>
      <c r="AE133" s="257"/>
      <c r="AF133" s="257"/>
      <c r="AG133" s="257"/>
      <c r="AH133" s="257"/>
      <c r="AI133" s="257"/>
      <c r="AJ133" s="257"/>
      <c r="AK133" s="258"/>
    </row>
    <row r="134" spans="1:37" ht="12.75" thickBot="1">
      <c r="A134" s="188"/>
      <c r="B134" s="419" t="s">
        <v>371</v>
      </c>
      <c r="C134" s="255" t="s">
        <v>23</v>
      </c>
      <c r="D134" s="189">
        <v>33264600</v>
      </c>
      <c r="E134" s="164">
        <f t="shared" si="31"/>
        <v>33264441</v>
      </c>
      <c r="F134" s="164">
        <f t="shared" si="32"/>
        <v>-159</v>
      </c>
      <c r="G134" s="250"/>
      <c r="H134" s="251"/>
      <c r="I134" s="251"/>
      <c r="J134" s="251"/>
      <c r="K134" s="251"/>
      <c r="L134" s="251"/>
      <c r="M134" s="251"/>
      <c r="N134" s="251"/>
      <c r="O134" s="251"/>
      <c r="P134" s="251"/>
      <c r="Q134" s="251"/>
      <c r="R134" s="251"/>
      <c r="S134" s="251"/>
      <c r="T134" s="251"/>
      <c r="U134" s="251"/>
      <c r="V134" s="251"/>
      <c r="W134" s="251"/>
      <c r="X134" s="251"/>
      <c r="Y134" s="251"/>
      <c r="Z134" s="251"/>
      <c r="AA134" s="252"/>
      <c r="AB134" s="252"/>
      <c r="AC134" s="252"/>
      <c r="AD134" s="252"/>
      <c r="AE134" s="252"/>
      <c r="AF134" s="252"/>
      <c r="AG134" s="252"/>
      <c r="AH134" s="252"/>
      <c r="AI134" s="252"/>
      <c r="AJ134" s="252">
        <v>-159</v>
      </c>
      <c r="AK134" s="253"/>
    </row>
    <row r="135" spans="1:37" ht="20.25" thickBot="1">
      <c r="A135" s="188"/>
      <c r="B135" s="192" t="s">
        <v>392</v>
      </c>
      <c r="C135" s="256" t="s">
        <v>393</v>
      </c>
      <c r="D135" s="183">
        <v>6931811</v>
      </c>
      <c r="E135" s="55">
        <f>D135+F135</f>
        <v>8362485</v>
      </c>
      <c r="F135" s="184">
        <f aca="true" t="shared" si="33" ref="F135:F147">SUM(G135:AK135)</f>
        <v>1430674</v>
      </c>
      <c r="G135" s="185"/>
      <c r="H135" s="185"/>
      <c r="I135" s="185"/>
      <c r="J135" s="185"/>
      <c r="K135" s="185"/>
      <c r="L135" s="185">
        <v>980674</v>
      </c>
      <c r="M135" s="185"/>
      <c r="N135" s="185"/>
      <c r="O135" s="185"/>
      <c r="P135" s="185"/>
      <c r="Q135" s="185"/>
      <c r="R135" s="185"/>
      <c r="S135" s="185"/>
      <c r="T135" s="185"/>
      <c r="U135" s="185"/>
      <c r="V135" s="185"/>
      <c r="W135" s="185"/>
      <c r="X135" s="185"/>
      <c r="Y135" s="185"/>
      <c r="Z135" s="185">
        <v>450000</v>
      </c>
      <c r="AA135" s="211"/>
      <c r="AB135" s="211"/>
      <c r="AC135" s="211"/>
      <c r="AD135" s="211"/>
      <c r="AE135" s="211"/>
      <c r="AF135" s="211"/>
      <c r="AG135" s="211"/>
      <c r="AH135" s="211"/>
      <c r="AI135" s="211"/>
      <c r="AJ135" s="211" t="s">
        <v>79</v>
      </c>
      <c r="AK135" s="59"/>
    </row>
    <row r="136" spans="1:96" s="13" customFormat="1" ht="12.75" thickBot="1">
      <c r="A136" s="327"/>
      <c r="B136" s="357" t="s">
        <v>210</v>
      </c>
      <c r="C136" s="262" t="s">
        <v>360</v>
      </c>
      <c r="D136" s="358">
        <v>1106853840.18</v>
      </c>
      <c r="E136" s="358">
        <f>E92+E93+E114+#REF!+E130+E131+E132+E133+E134+E135+E129</f>
        <v>1215413432.67</v>
      </c>
      <c r="F136" s="358">
        <f>F92+F93+F114+#REF!+F130+F131+F132+F133+F134+F135</f>
        <v>104788892.49000001</v>
      </c>
      <c r="G136" s="358">
        <f>G92+G93+G114+#REF!+G130+G131+G132+G133+G134+G135+G129</f>
        <v>0</v>
      </c>
      <c r="H136" s="358">
        <f>H92+H93+H114+#REF!+H130+H131+H132+H133+H134+H135+H129</f>
        <v>0</v>
      </c>
      <c r="I136" s="358">
        <f>I92+I93+I114+#REF!+I130+I131+I132+I133+I134+I135+I129</f>
        <v>3863011.05</v>
      </c>
      <c r="J136" s="358">
        <f>J92+J93+J114+#REF!+J130+J131+J132+J133+J134+J135+J129</f>
        <v>4086350.47</v>
      </c>
      <c r="K136" s="358">
        <f>K92+K93+K114+#REF!+K130+K131+K132+K133+K134+K135+K129</f>
        <v>1019026.5499999999</v>
      </c>
      <c r="L136" s="358">
        <f>L92+L93+L114+#REF!+L130+L131+L132+L133+L134+L135+L129</f>
        <v>14908498.41</v>
      </c>
      <c r="M136" s="358">
        <f>M92+M93+M114+#REF!+M130+M131+M132+M133+M134+M135+M129</f>
        <v>1384915.3599999999</v>
      </c>
      <c r="N136" s="358">
        <f>N92+N93+N114+#REF!+N130+N131+N132+N133+N134+N135+N129</f>
        <v>0</v>
      </c>
      <c r="O136" s="358">
        <f>O92+O93+O114+#REF!+O130+O131+O132+O133+O134+O135+O129</f>
        <v>0</v>
      </c>
      <c r="P136" s="358">
        <f>P92+P93+P114+#REF!+P130+P131+P132+P133+P134+P135+P129</f>
        <v>5164565.6</v>
      </c>
      <c r="Q136" s="358">
        <f>Q92+Q93+Q114+#REF!+Q130+Q131+Q132+Q133+Q134+Q135+Q129</f>
        <v>2658763.6100000003</v>
      </c>
      <c r="R136" s="358">
        <f>R92+R93+R114+#REF!+R130+R131+R132+R133+R134+R135+R129</f>
        <v>2201304.9400000004</v>
      </c>
      <c r="S136" s="358">
        <f>S92+S93+S114+#REF!+S130+S131+S132+S133+S134+S135+S129</f>
        <v>15300879.9</v>
      </c>
      <c r="T136" s="358">
        <f>T92+T93+T114+#REF!+T130+T131+T132+T133+T134+T135+T129</f>
        <v>3575939.2500000005</v>
      </c>
      <c r="U136" s="358">
        <f>U92+U93+U114+#REF!+U130+U131+U132+U133+U134+U135+U129</f>
        <v>0</v>
      </c>
      <c r="V136" s="358">
        <f>V92+V93+V114+#REF!+V130+V131+V132+V133+V134+V135+V129</f>
        <v>0</v>
      </c>
      <c r="W136" s="358">
        <f>W92+W93+W114+#REF!+W130+W131+W132+W133+W134+W135+W129</f>
        <v>2622554.85</v>
      </c>
      <c r="X136" s="358">
        <f>X92+X93+X114+#REF!+X130+X131+X132+X133+X134+X135+X129</f>
        <v>12158275.219999999</v>
      </c>
      <c r="Y136" s="358">
        <f>Y92+Y93+Y114+#REF!+Y130+Y131+Y132+Y133+Y134+Y135+Y129</f>
        <v>3643369.5100000007</v>
      </c>
      <c r="Z136" s="358">
        <f>Z92+Z93+Z114+#REF!+Z130+Z131+Z132+Z133+Z134+Z135+Z129</f>
        <v>5002573.49</v>
      </c>
      <c r="AA136" s="358">
        <f>AA92+AA93+AA114+#REF!+AA130+AA131+AA132+AA133+AA134+AA135+AA129</f>
        <v>5038369.99</v>
      </c>
      <c r="AB136" s="358">
        <f>AB92+AB93+AB114+#REF!+AB130+AB131+AB132+AB133+AB134+AB135+AB129</f>
        <v>0</v>
      </c>
      <c r="AC136" s="358">
        <f>AC92+AC93+AC114+#REF!+AC130+AC131+AC132+AC133+AC134+AC135+AC129</f>
        <v>0</v>
      </c>
      <c r="AD136" s="358">
        <f>AD92+AD93+AD114+#REF!+AD130+AD131+AD132+AD133+AD134+AD135+AD129</f>
        <v>5637496.949999999</v>
      </c>
      <c r="AE136" s="358">
        <f>AE92+AE93+AE114+#REF!+AE130+AE131+AE132+AE133+AE134+AE135+AE129</f>
        <v>3835912.96</v>
      </c>
      <c r="AF136" s="358">
        <f>AF92+AF93+AF114+#REF!+AF130+AF131+AF132+AF133+AF134+AF135+AF129</f>
        <v>4783068.760000001</v>
      </c>
      <c r="AG136" s="358">
        <f>AG92+AG93+AG114+#REF!+AG130+AG131+AG132+AG133+AG134+AG135+AG129</f>
        <v>4291221.859999999</v>
      </c>
      <c r="AH136" s="358">
        <f>AH92+AH93+AH114+#REF!+AH130+AH131+AH132+AH133+AH134+AH135+AH129</f>
        <v>2117773.37</v>
      </c>
      <c r="AI136" s="358">
        <f>AI92+AI93+AI114+#REF!+AI130+AI131+AI132+AI133+AI134+AI135+AI129</f>
        <v>2734961.67</v>
      </c>
      <c r="AJ136" s="358">
        <f>AJ92+AJ93+AJ114+#REF!+AJ130+AJ131+AJ132+AJ133+AJ134+AJ135+AJ129</f>
        <v>2530758.72</v>
      </c>
      <c r="AK136" s="358" t="e">
        <f>AK92+AK93+AK114+#REF!+AK130+AK131+AK132+AK133+AK134+AK135+AK129</f>
        <v>#REF!</v>
      </c>
      <c r="AL136" s="422"/>
      <c r="AM136" s="214"/>
      <c r="AN136" s="214"/>
      <c r="AO136" s="214"/>
      <c r="AP136" s="214"/>
      <c r="AQ136" s="214"/>
      <c r="AR136" s="214"/>
      <c r="AS136" s="214"/>
      <c r="AT136" s="214"/>
      <c r="AU136" s="214"/>
      <c r="AV136" s="214"/>
      <c r="AW136" s="214"/>
      <c r="AX136" s="214"/>
      <c r="AY136" s="214"/>
      <c r="AZ136" s="214"/>
      <c r="BA136" s="214"/>
      <c r="BB136" s="214"/>
      <c r="BC136" s="214"/>
      <c r="BD136" s="214"/>
      <c r="BE136" s="214"/>
      <c r="BF136" s="214"/>
      <c r="BG136" s="214"/>
      <c r="BH136" s="214"/>
      <c r="BI136" s="287"/>
      <c r="BJ136" s="287"/>
      <c r="BK136" s="287"/>
      <c r="BL136" s="287"/>
      <c r="BM136" s="287"/>
      <c r="BN136" s="287"/>
      <c r="BO136" s="287"/>
      <c r="BP136" s="287"/>
      <c r="BQ136" s="287"/>
      <c r="BR136" s="287"/>
      <c r="BS136" s="287"/>
      <c r="BT136" s="287"/>
      <c r="BU136" s="287"/>
      <c r="BV136" s="287"/>
      <c r="BW136" s="287"/>
      <c r="BX136" s="287"/>
      <c r="BY136" s="287"/>
      <c r="BZ136" s="287"/>
      <c r="CA136" s="287"/>
      <c r="CB136" s="287"/>
      <c r="CC136" s="287"/>
      <c r="CD136" s="287"/>
      <c r="CE136" s="287"/>
      <c r="CF136" s="287"/>
      <c r="CG136" s="287"/>
      <c r="CH136" s="287"/>
      <c r="CI136" s="287"/>
      <c r="CJ136" s="287"/>
      <c r="CK136" s="287"/>
      <c r="CL136" s="287"/>
      <c r="CM136" s="287"/>
      <c r="CN136" s="287"/>
      <c r="CO136" s="287"/>
      <c r="CP136" s="287"/>
      <c r="CQ136" s="287"/>
      <c r="CR136" s="287"/>
    </row>
    <row r="137" spans="1:96" s="379" customFormat="1" ht="12">
      <c r="A137" s="375"/>
      <c r="B137" s="263" t="s">
        <v>210</v>
      </c>
      <c r="C137" s="292" t="s">
        <v>384</v>
      </c>
      <c r="D137" s="376">
        <v>97862331.6</v>
      </c>
      <c r="E137" s="377">
        <f>D137+F137</f>
        <v>100084407.08</v>
      </c>
      <c r="F137" s="377">
        <f t="shared" si="33"/>
        <v>2222075.48</v>
      </c>
      <c r="G137" s="378">
        <f>G138+G141+G144</f>
        <v>0</v>
      </c>
      <c r="H137" s="376">
        <f aca="true" t="shared" si="34" ref="H137:AK137">H138+H141+H144</f>
        <v>0</v>
      </c>
      <c r="I137" s="376">
        <f t="shared" si="34"/>
        <v>0</v>
      </c>
      <c r="J137" s="376">
        <f t="shared" si="34"/>
        <v>0</v>
      </c>
      <c r="K137" s="376">
        <f t="shared" si="34"/>
        <v>7983.36</v>
      </c>
      <c r="L137" s="376">
        <f t="shared" si="34"/>
        <v>0</v>
      </c>
      <c r="M137" s="376">
        <f t="shared" si="34"/>
        <v>4238.96</v>
      </c>
      <c r="N137" s="376">
        <f t="shared" si="34"/>
        <v>0</v>
      </c>
      <c r="O137" s="376">
        <f t="shared" si="34"/>
        <v>0</v>
      </c>
      <c r="P137" s="376">
        <f>P138+P141+P144</f>
        <v>5548.02</v>
      </c>
      <c r="Q137" s="376">
        <f t="shared" si="34"/>
        <v>4036.61</v>
      </c>
      <c r="R137" s="376">
        <f t="shared" si="34"/>
        <v>58402.08</v>
      </c>
      <c r="S137" s="376">
        <f t="shared" si="34"/>
        <v>0</v>
      </c>
      <c r="T137" s="376">
        <f t="shared" si="34"/>
        <v>34634.1</v>
      </c>
      <c r="U137" s="376">
        <f t="shared" si="34"/>
        <v>0</v>
      </c>
      <c r="V137" s="376">
        <f t="shared" si="34"/>
        <v>0</v>
      </c>
      <c r="W137" s="376">
        <f t="shared" si="34"/>
        <v>618589.36</v>
      </c>
      <c r="X137" s="376">
        <f t="shared" si="34"/>
        <v>421039.07</v>
      </c>
      <c r="Y137" s="376">
        <f t="shared" si="34"/>
        <v>0</v>
      </c>
      <c r="Z137" s="376">
        <f t="shared" si="34"/>
        <v>1929.08</v>
      </c>
      <c r="AA137" s="376">
        <f t="shared" si="34"/>
        <v>2456.62</v>
      </c>
      <c r="AB137" s="376">
        <f t="shared" si="34"/>
        <v>0</v>
      </c>
      <c r="AC137" s="376">
        <f t="shared" si="34"/>
        <v>0</v>
      </c>
      <c r="AD137" s="376">
        <f t="shared" si="34"/>
        <v>0</v>
      </c>
      <c r="AE137" s="376">
        <f t="shared" si="34"/>
        <v>2150.31</v>
      </c>
      <c r="AF137" s="376">
        <f t="shared" si="34"/>
        <v>758140.44</v>
      </c>
      <c r="AG137" s="376">
        <f t="shared" si="34"/>
        <v>302049.53</v>
      </c>
      <c r="AH137" s="376">
        <f t="shared" si="34"/>
        <v>0</v>
      </c>
      <c r="AI137" s="376">
        <f t="shared" si="34"/>
        <v>0</v>
      </c>
      <c r="AJ137" s="376">
        <f t="shared" si="34"/>
        <v>877.94</v>
      </c>
      <c r="AK137" s="421">
        <f t="shared" si="34"/>
        <v>0</v>
      </c>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c r="BI137" s="214"/>
      <c r="BJ137" s="214"/>
      <c r="BK137" s="214"/>
      <c r="BL137" s="214"/>
      <c r="BM137" s="214"/>
      <c r="BN137" s="214"/>
      <c r="BO137" s="214"/>
      <c r="BP137" s="214"/>
      <c r="BQ137" s="214"/>
      <c r="BR137" s="214"/>
      <c r="BS137" s="214"/>
      <c r="BT137" s="214"/>
      <c r="BU137" s="214"/>
      <c r="BV137" s="214"/>
      <c r="BW137" s="214"/>
      <c r="BX137" s="214"/>
      <c r="BY137" s="214"/>
      <c r="BZ137" s="214"/>
      <c r="CA137" s="214"/>
      <c r="CB137" s="214"/>
      <c r="CC137" s="214"/>
      <c r="CD137" s="214"/>
      <c r="CE137" s="214"/>
      <c r="CF137" s="214"/>
      <c r="CG137" s="214"/>
      <c r="CH137" s="214"/>
      <c r="CI137" s="214"/>
      <c r="CJ137" s="214"/>
      <c r="CK137" s="214"/>
      <c r="CL137" s="214"/>
      <c r="CM137" s="214"/>
      <c r="CN137" s="214"/>
      <c r="CO137" s="214"/>
      <c r="CP137" s="214"/>
      <c r="CQ137" s="214"/>
      <c r="CR137" s="214"/>
    </row>
    <row r="138" spans="1:96" s="215" customFormat="1" ht="34.5" customHeight="1">
      <c r="A138" s="214"/>
      <c r="B138" s="264" t="s">
        <v>380</v>
      </c>
      <c r="C138" s="293" t="s">
        <v>381</v>
      </c>
      <c r="D138" s="297">
        <v>96000000</v>
      </c>
      <c r="E138" s="238">
        <f t="shared" si="29"/>
        <v>96000000</v>
      </c>
      <c r="F138" s="297">
        <f t="shared" si="33"/>
        <v>0</v>
      </c>
      <c r="G138" s="301">
        <f>SUM(G139:G140)</f>
        <v>0</v>
      </c>
      <c r="H138" s="216">
        <f aca="true" t="shared" si="35" ref="H138:AK138">SUM(H139:H140)</f>
        <v>0</v>
      </c>
      <c r="I138" s="216">
        <f t="shared" si="35"/>
        <v>0</v>
      </c>
      <c r="J138" s="216">
        <f t="shared" si="35"/>
        <v>0</v>
      </c>
      <c r="K138" s="216">
        <f>SUM(K139:K140)</f>
        <v>0</v>
      </c>
      <c r="L138" s="216">
        <f t="shared" si="35"/>
        <v>0</v>
      </c>
      <c r="M138" s="216">
        <f t="shared" si="35"/>
        <v>0</v>
      </c>
      <c r="N138" s="216">
        <f t="shared" si="35"/>
        <v>0</v>
      </c>
      <c r="O138" s="216">
        <f t="shared" si="35"/>
        <v>0</v>
      </c>
      <c r="P138" s="216">
        <f t="shared" si="35"/>
        <v>0</v>
      </c>
      <c r="Q138" s="216">
        <f t="shared" si="35"/>
        <v>0</v>
      </c>
      <c r="R138" s="216">
        <f t="shared" si="35"/>
        <v>0</v>
      </c>
      <c r="S138" s="216">
        <f t="shared" si="35"/>
        <v>0</v>
      </c>
      <c r="T138" s="216">
        <f t="shared" si="35"/>
        <v>0</v>
      </c>
      <c r="U138" s="216">
        <f t="shared" si="35"/>
        <v>0</v>
      </c>
      <c r="V138" s="216">
        <f t="shared" si="35"/>
        <v>0</v>
      </c>
      <c r="W138" s="216">
        <f t="shared" si="35"/>
        <v>0</v>
      </c>
      <c r="X138" s="216">
        <f t="shared" si="35"/>
        <v>0</v>
      </c>
      <c r="Y138" s="216">
        <f t="shared" si="35"/>
        <v>0</v>
      </c>
      <c r="Z138" s="216">
        <f t="shared" si="35"/>
        <v>0</v>
      </c>
      <c r="AA138" s="216">
        <f t="shared" si="35"/>
        <v>0</v>
      </c>
      <c r="AB138" s="216">
        <f t="shared" si="35"/>
        <v>0</v>
      </c>
      <c r="AC138" s="216">
        <f t="shared" si="35"/>
        <v>0</v>
      </c>
      <c r="AD138" s="216">
        <f t="shared" si="35"/>
        <v>0</v>
      </c>
      <c r="AE138" s="216">
        <f t="shared" si="35"/>
        <v>0</v>
      </c>
      <c r="AF138" s="216">
        <f t="shared" si="35"/>
        <v>0</v>
      </c>
      <c r="AG138" s="216">
        <f t="shared" si="35"/>
        <v>0</v>
      </c>
      <c r="AH138" s="216">
        <f t="shared" si="35"/>
        <v>0</v>
      </c>
      <c r="AI138" s="216">
        <f t="shared" si="35"/>
        <v>0</v>
      </c>
      <c r="AJ138" s="216">
        <f t="shared" si="35"/>
        <v>0</v>
      </c>
      <c r="AK138" s="259">
        <f t="shared" si="35"/>
        <v>0</v>
      </c>
      <c r="AM138" s="214"/>
      <c r="AN138" s="214"/>
      <c r="AO138" s="214"/>
      <c r="AP138" s="214"/>
      <c r="AQ138" s="214"/>
      <c r="AR138" s="214"/>
      <c r="AS138" s="214"/>
      <c r="AT138" s="214"/>
      <c r="AU138" s="214"/>
      <c r="AV138" s="214"/>
      <c r="AW138" s="214"/>
      <c r="AX138" s="214"/>
      <c r="AY138" s="214"/>
      <c r="AZ138" s="214"/>
      <c r="BA138" s="214"/>
      <c r="BB138" s="214"/>
      <c r="BC138" s="214"/>
      <c r="BD138" s="214"/>
      <c r="BE138" s="214"/>
      <c r="BF138" s="214"/>
      <c r="BG138" s="214"/>
      <c r="BH138" s="214"/>
      <c r="BI138" s="214"/>
      <c r="BJ138" s="214"/>
      <c r="BK138" s="214"/>
      <c r="BL138" s="214"/>
      <c r="BM138" s="214"/>
      <c r="BN138" s="214"/>
      <c r="BO138" s="214"/>
      <c r="BP138" s="214"/>
      <c r="BQ138" s="214"/>
      <c r="BR138" s="214"/>
      <c r="BS138" s="214"/>
      <c r="BT138" s="214"/>
      <c r="BU138" s="214"/>
      <c r="BV138" s="214"/>
      <c r="BW138" s="214"/>
      <c r="BX138" s="214"/>
      <c r="BY138" s="214"/>
      <c r="BZ138" s="214"/>
      <c r="CA138" s="214"/>
      <c r="CB138" s="214"/>
      <c r="CC138" s="214"/>
      <c r="CD138" s="214"/>
      <c r="CE138" s="214"/>
      <c r="CF138" s="214"/>
      <c r="CG138" s="214"/>
      <c r="CH138" s="214"/>
      <c r="CI138" s="214"/>
      <c r="CJ138" s="214"/>
      <c r="CK138" s="214"/>
      <c r="CL138" s="214"/>
      <c r="CM138" s="214"/>
      <c r="CN138" s="214"/>
      <c r="CO138" s="214"/>
      <c r="CP138" s="214"/>
      <c r="CQ138" s="214"/>
      <c r="CR138" s="214"/>
    </row>
    <row r="139" spans="1:96" s="27" customFormat="1" ht="19.5">
      <c r="A139" s="212"/>
      <c r="B139" s="265" t="s">
        <v>376</v>
      </c>
      <c r="C139" s="294" t="s">
        <v>377</v>
      </c>
      <c r="D139" s="298">
        <v>21000000</v>
      </c>
      <c r="E139" s="238">
        <f t="shared" si="29"/>
        <v>21000000</v>
      </c>
      <c r="F139" s="298">
        <f t="shared" si="33"/>
        <v>0</v>
      </c>
      <c r="G139" s="302"/>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60"/>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c r="BV139" s="212"/>
      <c r="BW139" s="212"/>
      <c r="BX139" s="212"/>
      <c r="BY139" s="212"/>
      <c r="BZ139" s="212"/>
      <c r="CA139" s="212"/>
      <c r="CB139" s="212"/>
      <c r="CC139" s="212"/>
      <c r="CD139" s="212"/>
      <c r="CE139" s="212"/>
      <c r="CF139" s="212"/>
      <c r="CG139" s="212"/>
      <c r="CH139" s="212"/>
      <c r="CI139" s="212"/>
      <c r="CJ139" s="212"/>
      <c r="CK139" s="212"/>
      <c r="CL139" s="212"/>
      <c r="CM139" s="212"/>
      <c r="CN139" s="212"/>
      <c r="CO139" s="212"/>
      <c r="CP139" s="212"/>
      <c r="CQ139" s="212"/>
      <c r="CR139" s="212"/>
    </row>
    <row r="140" spans="1:96" s="27" customFormat="1" ht="19.5">
      <c r="A140" s="212"/>
      <c r="B140" s="265" t="s">
        <v>379</v>
      </c>
      <c r="C140" s="294" t="s">
        <v>378</v>
      </c>
      <c r="D140" s="298">
        <v>75000000</v>
      </c>
      <c r="E140" s="238">
        <f t="shared" si="29"/>
        <v>75000000</v>
      </c>
      <c r="F140" s="298">
        <f t="shared" si="33"/>
        <v>0</v>
      </c>
      <c r="G140" s="302"/>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60"/>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c r="CK140" s="212"/>
      <c r="CL140" s="212"/>
      <c r="CM140" s="212"/>
      <c r="CN140" s="212"/>
      <c r="CO140" s="212"/>
      <c r="CP140" s="212"/>
      <c r="CQ140" s="212"/>
      <c r="CR140" s="212"/>
    </row>
    <row r="141" spans="1:96" s="215" customFormat="1" ht="35.25" customHeight="1">
      <c r="A141" s="214"/>
      <c r="B141" s="266" t="s">
        <v>382</v>
      </c>
      <c r="C141" s="293" t="s">
        <v>388</v>
      </c>
      <c r="D141" s="297">
        <v>0</v>
      </c>
      <c r="E141" s="238">
        <f t="shared" si="29"/>
        <v>0</v>
      </c>
      <c r="F141" s="297">
        <f t="shared" si="33"/>
        <v>0</v>
      </c>
      <c r="G141" s="301">
        <f>SUM(G142:G143)</f>
        <v>0</v>
      </c>
      <c r="H141" s="216">
        <f aca="true" t="shared" si="36" ref="H141:AK141">SUM(H142:H143)</f>
        <v>0</v>
      </c>
      <c r="I141" s="216">
        <f t="shared" si="36"/>
        <v>0</v>
      </c>
      <c r="J141" s="216">
        <f t="shared" si="36"/>
        <v>0</v>
      </c>
      <c r="K141" s="216">
        <f t="shared" si="36"/>
        <v>0</v>
      </c>
      <c r="L141" s="216">
        <f t="shared" si="36"/>
        <v>0</v>
      </c>
      <c r="M141" s="216">
        <f t="shared" si="36"/>
        <v>0</v>
      </c>
      <c r="N141" s="216">
        <f>SUM(N142:N143)</f>
        <v>0</v>
      </c>
      <c r="O141" s="216">
        <f t="shared" si="36"/>
        <v>0</v>
      </c>
      <c r="P141" s="216">
        <f t="shared" si="36"/>
        <v>0</v>
      </c>
      <c r="Q141" s="216">
        <f t="shared" si="36"/>
        <v>0</v>
      </c>
      <c r="R141" s="216">
        <f t="shared" si="36"/>
        <v>0</v>
      </c>
      <c r="S141" s="216">
        <f t="shared" si="36"/>
        <v>0</v>
      </c>
      <c r="T141" s="216">
        <f t="shared" si="36"/>
        <v>0</v>
      </c>
      <c r="U141" s="216">
        <f t="shared" si="36"/>
        <v>0</v>
      </c>
      <c r="V141" s="216">
        <f t="shared" si="36"/>
        <v>0</v>
      </c>
      <c r="W141" s="216">
        <f t="shared" si="36"/>
        <v>0</v>
      </c>
      <c r="X141" s="216">
        <f t="shared" si="36"/>
        <v>0</v>
      </c>
      <c r="Y141" s="216">
        <f t="shared" si="36"/>
        <v>0</v>
      </c>
      <c r="Z141" s="216">
        <f t="shared" si="36"/>
        <v>0</v>
      </c>
      <c r="AA141" s="216">
        <f t="shared" si="36"/>
        <v>0</v>
      </c>
      <c r="AB141" s="216">
        <f t="shared" si="36"/>
        <v>0</v>
      </c>
      <c r="AC141" s="216">
        <f t="shared" si="36"/>
        <v>0</v>
      </c>
      <c r="AD141" s="216">
        <f t="shared" si="36"/>
        <v>0</v>
      </c>
      <c r="AE141" s="216">
        <f t="shared" si="36"/>
        <v>0</v>
      </c>
      <c r="AF141" s="216">
        <f t="shared" si="36"/>
        <v>0</v>
      </c>
      <c r="AG141" s="216">
        <f t="shared" si="36"/>
        <v>0</v>
      </c>
      <c r="AH141" s="216">
        <f t="shared" si="36"/>
        <v>0</v>
      </c>
      <c r="AI141" s="216">
        <f t="shared" si="36"/>
        <v>0</v>
      </c>
      <c r="AJ141" s="216">
        <f t="shared" si="36"/>
        <v>0</v>
      </c>
      <c r="AK141" s="259">
        <f t="shared" si="36"/>
        <v>0</v>
      </c>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4"/>
      <c r="BI141" s="214"/>
      <c r="BJ141" s="214"/>
      <c r="BK141" s="214"/>
      <c r="BL141" s="214"/>
      <c r="BM141" s="214"/>
      <c r="BN141" s="214"/>
      <c r="BO141" s="214"/>
      <c r="BP141" s="214"/>
      <c r="BQ141" s="214"/>
      <c r="BR141" s="214"/>
      <c r="BS141" s="214"/>
      <c r="BT141" s="214"/>
      <c r="BU141" s="214"/>
      <c r="BV141" s="214"/>
      <c r="BW141" s="214"/>
      <c r="BX141" s="214"/>
      <c r="BY141" s="214"/>
      <c r="BZ141" s="214"/>
      <c r="CA141" s="214"/>
      <c r="CB141" s="214"/>
      <c r="CC141" s="214"/>
      <c r="CD141" s="214"/>
      <c r="CE141" s="214"/>
      <c r="CF141" s="214"/>
      <c r="CG141" s="214"/>
      <c r="CH141" s="214"/>
      <c r="CI141" s="214"/>
      <c r="CJ141" s="214"/>
      <c r="CK141" s="214"/>
      <c r="CL141" s="214"/>
      <c r="CM141" s="214"/>
      <c r="CN141" s="214"/>
      <c r="CO141" s="214"/>
      <c r="CP141" s="214"/>
      <c r="CQ141" s="214"/>
      <c r="CR141" s="214"/>
    </row>
    <row r="142" spans="1:96" s="27" customFormat="1" ht="19.5">
      <c r="A142" s="212"/>
      <c r="B142" s="193" t="s">
        <v>383</v>
      </c>
      <c r="C142" s="294" t="s">
        <v>377</v>
      </c>
      <c r="D142" s="298">
        <v>0</v>
      </c>
      <c r="E142" s="238">
        <f t="shared" si="29"/>
        <v>0</v>
      </c>
      <c r="F142" s="297">
        <f t="shared" si="33"/>
        <v>0</v>
      </c>
      <c r="G142" s="302"/>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60"/>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2"/>
      <c r="BW142" s="212"/>
      <c r="BX142" s="212"/>
      <c r="BY142" s="212"/>
      <c r="BZ142" s="212"/>
      <c r="CA142" s="212"/>
      <c r="CB142" s="212"/>
      <c r="CC142" s="212"/>
      <c r="CD142" s="212"/>
      <c r="CE142" s="212"/>
      <c r="CF142" s="212"/>
      <c r="CG142" s="212"/>
      <c r="CH142" s="212"/>
      <c r="CI142" s="212"/>
      <c r="CJ142" s="212"/>
      <c r="CK142" s="212"/>
      <c r="CL142" s="212"/>
      <c r="CM142" s="212"/>
      <c r="CN142" s="212"/>
      <c r="CO142" s="212"/>
      <c r="CP142" s="212"/>
      <c r="CQ142" s="212"/>
      <c r="CR142" s="212"/>
    </row>
    <row r="143" spans="1:96" s="27" customFormat="1" ht="19.5">
      <c r="A143" s="212"/>
      <c r="B143" s="265" t="s">
        <v>395</v>
      </c>
      <c r="C143" s="294" t="s">
        <v>389</v>
      </c>
      <c r="D143" s="298">
        <v>0</v>
      </c>
      <c r="E143" s="238">
        <f t="shared" si="29"/>
        <v>0</v>
      </c>
      <c r="F143" s="297">
        <f t="shared" si="33"/>
        <v>0</v>
      </c>
      <c r="G143" s="302"/>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60"/>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2"/>
      <c r="BW143" s="212"/>
      <c r="BX143" s="212"/>
      <c r="BY143" s="212"/>
      <c r="BZ143" s="212"/>
      <c r="CA143" s="212"/>
      <c r="CB143" s="212"/>
      <c r="CC143" s="212"/>
      <c r="CD143" s="212"/>
      <c r="CE143" s="212"/>
      <c r="CF143" s="212"/>
      <c r="CG143" s="212"/>
      <c r="CH143" s="212"/>
      <c r="CI143" s="212"/>
      <c r="CJ143" s="212"/>
      <c r="CK143" s="212"/>
      <c r="CL143" s="212"/>
      <c r="CM143" s="212"/>
      <c r="CN143" s="212"/>
      <c r="CO143" s="212"/>
      <c r="CP143" s="212"/>
      <c r="CQ143" s="212"/>
      <c r="CR143" s="212"/>
    </row>
    <row r="144" spans="2:37" ht="12">
      <c r="B144" s="264" t="s">
        <v>210</v>
      </c>
      <c r="C144" s="295" t="s">
        <v>183</v>
      </c>
      <c r="D144" s="238">
        <v>1862331.6</v>
      </c>
      <c r="E144" s="60">
        <f>D144+F144</f>
        <v>4084407.08</v>
      </c>
      <c r="F144" s="61">
        <f>SUM(G144:AK144)</f>
        <v>2222075.48</v>
      </c>
      <c r="G144" s="303">
        <f>SUM(G145:G147)</f>
        <v>0</v>
      </c>
      <c r="H144" s="217">
        <f>SUM(H145:H147)</f>
        <v>0</v>
      </c>
      <c r="I144" s="217">
        <f>SUM(I145:I147)</f>
        <v>0</v>
      </c>
      <c r="J144" s="217">
        <f aca="true" t="shared" si="37" ref="J144:AJ144">SUM(J145:J147)</f>
        <v>0</v>
      </c>
      <c r="K144" s="217">
        <f t="shared" si="37"/>
        <v>7983.36</v>
      </c>
      <c r="L144" s="217">
        <f t="shared" si="37"/>
        <v>0</v>
      </c>
      <c r="M144" s="217">
        <f t="shared" si="37"/>
        <v>4238.96</v>
      </c>
      <c r="N144" s="217">
        <f t="shared" si="37"/>
        <v>0</v>
      </c>
      <c r="O144" s="217">
        <f t="shared" si="37"/>
        <v>0</v>
      </c>
      <c r="P144" s="217">
        <f t="shared" si="37"/>
        <v>5548.02</v>
      </c>
      <c r="Q144" s="217">
        <f t="shared" si="37"/>
        <v>4036.61</v>
      </c>
      <c r="R144" s="217">
        <f t="shared" si="37"/>
        <v>58402.08</v>
      </c>
      <c r="S144" s="217">
        <f t="shared" si="37"/>
        <v>0</v>
      </c>
      <c r="T144" s="217">
        <f t="shared" si="37"/>
        <v>34634.1</v>
      </c>
      <c r="U144" s="217">
        <f t="shared" si="37"/>
        <v>0</v>
      </c>
      <c r="V144" s="217">
        <f t="shared" si="37"/>
        <v>0</v>
      </c>
      <c r="W144" s="217">
        <f t="shared" si="37"/>
        <v>618589.36</v>
      </c>
      <c r="X144" s="217">
        <f t="shared" si="37"/>
        <v>421039.07</v>
      </c>
      <c r="Y144" s="217">
        <f t="shared" si="37"/>
        <v>0</v>
      </c>
      <c r="Z144" s="217">
        <f t="shared" si="37"/>
        <v>1929.08</v>
      </c>
      <c r="AA144" s="217">
        <f t="shared" si="37"/>
        <v>2456.62</v>
      </c>
      <c r="AB144" s="217">
        <f t="shared" si="37"/>
        <v>0</v>
      </c>
      <c r="AC144" s="217">
        <f t="shared" si="37"/>
        <v>0</v>
      </c>
      <c r="AD144" s="217">
        <f t="shared" si="37"/>
        <v>0</v>
      </c>
      <c r="AE144" s="217">
        <f t="shared" si="37"/>
        <v>2150.31</v>
      </c>
      <c r="AF144" s="217">
        <f t="shared" si="37"/>
        <v>758140.44</v>
      </c>
      <c r="AG144" s="217">
        <f t="shared" si="37"/>
        <v>302049.53</v>
      </c>
      <c r="AH144" s="217">
        <f t="shared" si="37"/>
        <v>0</v>
      </c>
      <c r="AI144" s="217">
        <f t="shared" si="37"/>
        <v>0</v>
      </c>
      <c r="AJ144" s="217">
        <f t="shared" si="37"/>
        <v>877.94</v>
      </c>
      <c r="AK144" s="261">
        <f>SUM(AK145:AK147)</f>
        <v>0</v>
      </c>
    </row>
    <row r="145" spans="2:37" ht="29.25">
      <c r="B145" s="139" t="s">
        <v>245</v>
      </c>
      <c r="C145" s="35" t="s">
        <v>386</v>
      </c>
      <c r="D145" s="299"/>
      <c r="E145" s="91">
        <f>D145+F145</f>
        <v>0</v>
      </c>
      <c r="F145" s="61">
        <f>SUM(G145:AK145)</f>
        <v>0</v>
      </c>
      <c r="G145" s="218"/>
      <c r="H145" s="176"/>
      <c r="I145" s="176"/>
      <c r="J145" s="176"/>
      <c r="K145" s="176"/>
      <c r="L145" s="176"/>
      <c r="M145" s="176"/>
      <c r="N145" s="176"/>
      <c r="O145" s="176"/>
      <c r="P145" s="176"/>
      <c r="Q145" s="176"/>
      <c r="R145" s="176"/>
      <c r="S145" s="176"/>
      <c r="T145" s="176"/>
      <c r="U145" s="176"/>
      <c r="V145" s="176"/>
      <c r="W145" s="176"/>
      <c r="X145" s="176"/>
      <c r="Y145" s="176"/>
      <c r="Z145" s="176"/>
      <c r="AA145" s="177"/>
      <c r="AB145" s="177"/>
      <c r="AC145" s="177"/>
      <c r="AD145" s="177"/>
      <c r="AE145" s="177"/>
      <c r="AF145" s="177"/>
      <c r="AG145" s="177"/>
      <c r="AH145" s="177"/>
      <c r="AI145" s="177"/>
      <c r="AJ145" s="177"/>
      <c r="AK145" s="191"/>
    </row>
    <row r="146" spans="2:37" ht="12">
      <c r="B146" s="430" t="s">
        <v>48</v>
      </c>
      <c r="C146" s="427"/>
      <c r="D146" s="428"/>
      <c r="E146" s="91">
        <f>D146+F146</f>
        <v>1659005</v>
      </c>
      <c r="F146" s="69">
        <f t="shared" si="33"/>
        <v>1659005</v>
      </c>
      <c r="G146" s="429"/>
      <c r="H146" s="423"/>
      <c r="I146" s="423"/>
      <c r="J146" s="423"/>
      <c r="K146" s="423"/>
      <c r="L146" s="423"/>
      <c r="M146" s="423"/>
      <c r="N146" s="423"/>
      <c r="O146" s="423"/>
      <c r="P146" s="423"/>
      <c r="Q146" s="423"/>
      <c r="R146" s="423"/>
      <c r="S146" s="423"/>
      <c r="T146" s="423"/>
      <c r="U146" s="423"/>
      <c r="V146" s="423"/>
      <c r="W146" s="423">
        <v>360238</v>
      </c>
      <c r="X146" s="423">
        <v>418703</v>
      </c>
      <c r="Y146" s="423"/>
      <c r="Z146" s="423"/>
      <c r="AA146" s="424"/>
      <c r="AB146" s="424"/>
      <c r="AC146" s="424"/>
      <c r="AD146" s="424"/>
      <c r="AE146" s="424"/>
      <c r="AF146" s="424">
        <v>670417</v>
      </c>
      <c r="AG146" s="424">
        <v>209647</v>
      </c>
      <c r="AH146" s="424"/>
      <c r="AI146" s="424"/>
      <c r="AJ146" s="424"/>
      <c r="AK146" s="425"/>
    </row>
    <row r="147" spans="2:37" ht="39.75" thickBot="1">
      <c r="B147" s="220" t="s">
        <v>334</v>
      </c>
      <c r="C147" s="296" t="s">
        <v>387</v>
      </c>
      <c r="D147" s="300">
        <f>1627520.35+234811.25</f>
        <v>1862331.6</v>
      </c>
      <c r="E147" s="122">
        <f>D147+F147</f>
        <v>2425402.08</v>
      </c>
      <c r="F147" s="272">
        <f t="shared" si="33"/>
        <v>563070.48</v>
      </c>
      <c r="G147" s="219"/>
      <c r="H147" s="180"/>
      <c r="I147" s="180"/>
      <c r="J147" s="180"/>
      <c r="K147" s="180">
        <v>7983.36</v>
      </c>
      <c r="L147" s="180"/>
      <c r="M147" s="180">
        <v>4238.96</v>
      </c>
      <c r="N147" s="180"/>
      <c r="O147" s="180"/>
      <c r="P147" s="180">
        <v>5548.02</v>
      </c>
      <c r="Q147" s="180">
        <v>4036.61</v>
      </c>
      <c r="R147" s="180">
        <v>58402.08</v>
      </c>
      <c r="S147" s="180"/>
      <c r="T147" s="180">
        <v>34634.1</v>
      </c>
      <c r="U147" s="180"/>
      <c r="V147" s="180"/>
      <c r="W147" s="180">
        <v>258351.36</v>
      </c>
      <c r="X147" s="180">
        <v>2336.07</v>
      </c>
      <c r="Y147" s="180"/>
      <c r="Z147" s="180">
        <v>1929.08</v>
      </c>
      <c r="AA147" s="181">
        <v>2456.62</v>
      </c>
      <c r="AB147" s="181"/>
      <c r="AC147" s="181"/>
      <c r="AD147" s="181"/>
      <c r="AE147" s="181">
        <v>2150.31</v>
      </c>
      <c r="AF147" s="181">
        <v>87723.44</v>
      </c>
      <c r="AG147" s="181">
        <v>92402.53</v>
      </c>
      <c r="AH147" s="181"/>
      <c r="AI147" s="181"/>
      <c r="AJ147" s="181">
        <v>877.94</v>
      </c>
      <c r="AK147" s="182"/>
    </row>
    <row r="148" spans="2:96" s="13" customFormat="1" ht="12.75" thickBot="1">
      <c r="B148" s="267" t="s">
        <v>210</v>
      </c>
      <c r="C148" s="380" t="s">
        <v>385</v>
      </c>
      <c r="D148" s="346">
        <v>1204720959.75</v>
      </c>
      <c r="E148" s="346">
        <f>E136+E137</f>
        <v>1315497839.75</v>
      </c>
      <c r="F148" s="346">
        <f>F136+F137</f>
        <v>107010967.97000001</v>
      </c>
      <c r="G148" s="381">
        <f>G136+G137</f>
        <v>0</v>
      </c>
      <c r="H148" s="381">
        <f aca="true" t="shared" si="38" ref="H148:AK148">H136+H137</f>
        <v>0</v>
      </c>
      <c r="I148" s="381">
        <f>I136+I137</f>
        <v>3863011.05</v>
      </c>
      <c r="J148" s="381">
        <f t="shared" si="38"/>
        <v>4086350.47</v>
      </c>
      <c r="K148" s="381">
        <f t="shared" si="38"/>
        <v>1027009.9099999999</v>
      </c>
      <c r="L148" s="381">
        <f t="shared" si="38"/>
        <v>14908498.41</v>
      </c>
      <c r="M148" s="381">
        <f t="shared" si="38"/>
        <v>1389154.3199999998</v>
      </c>
      <c r="N148" s="381">
        <f t="shared" si="38"/>
        <v>0</v>
      </c>
      <c r="O148" s="381">
        <f t="shared" si="38"/>
        <v>0</v>
      </c>
      <c r="P148" s="381">
        <f t="shared" si="38"/>
        <v>5170113.619999999</v>
      </c>
      <c r="Q148" s="381">
        <f t="shared" si="38"/>
        <v>2662800.22</v>
      </c>
      <c r="R148" s="381">
        <f t="shared" si="38"/>
        <v>2259707.0200000005</v>
      </c>
      <c r="S148" s="381">
        <f t="shared" si="38"/>
        <v>15300879.9</v>
      </c>
      <c r="T148" s="381">
        <f t="shared" si="38"/>
        <v>3610573.3500000006</v>
      </c>
      <c r="U148" s="381">
        <f t="shared" si="38"/>
        <v>0</v>
      </c>
      <c r="V148" s="381">
        <f t="shared" si="38"/>
        <v>0</v>
      </c>
      <c r="W148" s="381">
        <f t="shared" si="38"/>
        <v>3241144.21</v>
      </c>
      <c r="X148" s="381">
        <f t="shared" si="38"/>
        <v>12579314.29</v>
      </c>
      <c r="Y148" s="381">
        <f t="shared" si="38"/>
        <v>3643369.5100000007</v>
      </c>
      <c r="Z148" s="381">
        <f t="shared" si="38"/>
        <v>5004502.57</v>
      </c>
      <c r="AA148" s="381">
        <f t="shared" si="38"/>
        <v>5040826.61</v>
      </c>
      <c r="AB148" s="381">
        <f t="shared" si="38"/>
        <v>0</v>
      </c>
      <c r="AC148" s="381">
        <f t="shared" si="38"/>
        <v>0</v>
      </c>
      <c r="AD148" s="381">
        <f t="shared" si="38"/>
        <v>5637496.949999999</v>
      </c>
      <c r="AE148" s="381">
        <f t="shared" si="38"/>
        <v>3838063.27</v>
      </c>
      <c r="AF148" s="381">
        <f t="shared" si="38"/>
        <v>5541209.200000001</v>
      </c>
      <c r="AG148" s="381">
        <f t="shared" si="38"/>
        <v>4593271.39</v>
      </c>
      <c r="AH148" s="381">
        <f t="shared" si="38"/>
        <v>2117773.37</v>
      </c>
      <c r="AI148" s="381">
        <f t="shared" si="38"/>
        <v>2734961.67</v>
      </c>
      <c r="AJ148" s="381">
        <f t="shared" si="38"/>
        <v>2531636.66</v>
      </c>
      <c r="AK148" s="382" t="e">
        <f t="shared" si="38"/>
        <v>#REF!</v>
      </c>
      <c r="AL148" s="215"/>
      <c r="AM148" s="214"/>
      <c r="AN148" s="214"/>
      <c r="AO148" s="214"/>
      <c r="AP148" s="214"/>
      <c r="AQ148" s="214"/>
      <c r="AR148" s="214"/>
      <c r="AS148" s="214"/>
      <c r="AT148" s="214"/>
      <c r="AU148" s="214"/>
      <c r="AV148" s="214"/>
      <c r="AW148" s="214"/>
      <c r="AX148" s="214"/>
      <c r="AY148" s="214"/>
      <c r="AZ148" s="214"/>
      <c r="BA148" s="214"/>
      <c r="BB148" s="214"/>
      <c r="BC148" s="214"/>
      <c r="BD148" s="214"/>
      <c r="BE148" s="214"/>
      <c r="BF148" s="214"/>
      <c r="BG148" s="214"/>
      <c r="BH148" s="214"/>
      <c r="BI148" s="287"/>
      <c r="BJ148" s="287"/>
      <c r="BK148" s="287"/>
      <c r="BL148" s="287"/>
      <c r="BM148" s="287"/>
      <c r="BN148" s="287"/>
      <c r="BO148" s="287"/>
      <c r="BP148" s="287"/>
      <c r="BQ148" s="287"/>
      <c r="BR148" s="287"/>
      <c r="BS148" s="287"/>
      <c r="BT148" s="287"/>
      <c r="BU148" s="287"/>
      <c r="BV148" s="287"/>
      <c r="BW148" s="287"/>
      <c r="BX148" s="287"/>
      <c r="BY148" s="287"/>
      <c r="BZ148" s="287"/>
      <c r="CA148" s="287"/>
      <c r="CB148" s="287"/>
      <c r="CC148" s="287"/>
      <c r="CD148" s="287"/>
      <c r="CE148" s="287"/>
      <c r="CF148" s="287"/>
      <c r="CG148" s="287"/>
      <c r="CH148" s="287"/>
      <c r="CI148" s="287"/>
      <c r="CJ148" s="287"/>
      <c r="CK148" s="287"/>
      <c r="CL148" s="287"/>
      <c r="CM148" s="287"/>
      <c r="CN148" s="287"/>
      <c r="CO148" s="287"/>
      <c r="CP148" s="287"/>
      <c r="CQ148" s="287"/>
      <c r="CR148" s="287"/>
    </row>
    <row r="149" spans="2:96" s="27" customFormat="1" ht="12">
      <c r="B149" s="236" t="s">
        <v>394</v>
      </c>
      <c r="C149" s="239"/>
      <c r="D149" s="240"/>
      <c r="E149" s="240"/>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2"/>
      <c r="AB149" s="242"/>
      <c r="AC149" s="242"/>
      <c r="AD149" s="242"/>
      <c r="AE149" s="242"/>
      <c r="AF149" s="242"/>
      <c r="AG149" s="242"/>
      <c r="AH149" s="242"/>
      <c r="AI149" s="242"/>
      <c r="AJ149" s="242"/>
      <c r="AK149" s="24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2"/>
      <c r="BX149" s="212"/>
      <c r="BY149" s="212"/>
      <c r="BZ149" s="212"/>
      <c r="CA149" s="212"/>
      <c r="CB149" s="212"/>
      <c r="CC149" s="212"/>
      <c r="CD149" s="212"/>
      <c r="CE149" s="212"/>
      <c r="CF149" s="212"/>
      <c r="CG149" s="212"/>
      <c r="CH149" s="212"/>
      <c r="CI149" s="212"/>
      <c r="CJ149" s="212"/>
      <c r="CK149" s="212"/>
      <c r="CL149" s="212"/>
      <c r="CM149" s="212"/>
      <c r="CN149" s="212"/>
      <c r="CO149" s="212"/>
      <c r="CP149" s="212"/>
      <c r="CQ149" s="212"/>
      <c r="CR149" s="212"/>
    </row>
    <row r="150" ht="12">
      <c r="B150" s="208" t="s">
        <v>29</v>
      </c>
    </row>
    <row r="152" ht="12">
      <c r="B152" s="4"/>
    </row>
    <row r="153" ht="12">
      <c r="E153" s="46">
        <f>E147+E145</f>
        <v>2425402.08</v>
      </c>
    </row>
    <row r="155" ht="12">
      <c r="D155" s="46">
        <f>'[1]коды'!$E$146+F144</f>
        <v>4084407.08</v>
      </c>
    </row>
  </sheetData>
  <sheetProtection/>
  <mergeCells count="2">
    <mergeCell ref="G2:AK2"/>
    <mergeCell ref="B2:B3"/>
  </mergeCells>
  <printOptions/>
  <pageMargins left="0.2" right="0.2" top="0.18" bottom="0.21" header="0.17" footer="0.19"/>
  <pageSetup fitToHeight="0" horizontalDpi="600" verticalDpi="600" orientation="portrait"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1</cp:lastModifiedBy>
  <cp:lastPrinted>2008-06-25T09:02:56Z</cp:lastPrinted>
  <dcterms:created xsi:type="dcterms:W3CDTF">2000-10-18T04:39:26Z</dcterms:created>
  <dcterms:modified xsi:type="dcterms:W3CDTF">2008-06-25T09:06:37Z</dcterms:modified>
  <cp:category/>
  <cp:version/>
  <cp:contentType/>
  <cp:contentStatus/>
</cp:coreProperties>
</file>